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295" windowHeight="9735"/>
  </bookViews>
  <sheets>
    <sheet name="Раскладка" sheetId="2" r:id="rId1"/>
    <sheet name="Раскладка ПВД 16.04.22" sheetId="9" state="hidden" r:id="rId2"/>
    <sheet name="Опрос по должностям" sheetId="16" state="hidden" r:id="rId3"/>
  </sheets>
  <definedNames>
    <definedName name="_xlnm._FilterDatabase" localSheetId="2" hidden="1">'Опрос по должностям'!$A$1:$P$13</definedName>
  </definedNames>
  <calcPr calcId="152511"/>
</workbook>
</file>

<file path=xl/calcChain.xml><?xml version="1.0" encoding="utf-8"?>
<calcChain xmlns="http://schemas.openxmlformats.org/spreadsheetml/2006/main">
  <c r="B39" i="9" l="1"/>
  <c r="C37" i="9"/>
  <c r="C32" i="9"/>
  <c r="C30" i="9"/>
  <c r="C28" i="9"/>
  <c r="C27" i="9"/>
  <c r="C39" i="9" s="1"/>
  <c r="B24" i="9"/>
  <c r="C16" i="9"/>
  <c r="D23" i="9" s="1"/>
  <c r="H14" i="9"/>
  <c r="D14" i="9"/>
  <c r="C13" i="9"/>
  <c r="C10" i="9"/>
  <c r="H15" i="9" s="1"/>
  <c r="C9" i="9"/>
  <c r="C8" i="9"/>
  <c r="C7" i="9"/>
  <c r="C6" i="9"/>
  <c r="C5" i="9"/>
  <c r="C4" i="9"/>
  <c r="C3" i="9"/>
  <c r="C24" i="9" s="1"/>
  <c r="D39" i="9" s="1"/>
  <c r="H245" i="2"/>
  <c r="H244" i="2"/>
  <c r="G244" i="2"/>
  <c r="G245" i="2" s="1"/>
  <c r="C244" i="2"/>
  <c r="C245" i="2" s="1"/>
  <c r="B244" i="2"/>
  <c r="G242" i="2"/>
  <c r="F242" i="2"/>
  <c r="E242" i="2"/>
  <c r="D242" i="2"/>
  <c r="G237" i="2"/>
  <c r="F237" i="2"/>
  <c r="F244" i="2" s="1"/>
  <c r="F245" i="2" s="1"/>
  <c r="E237" i="2"/>
  <c r="D237" i="2"/>
  <c r="G236" i="2"/>
  <c r="E236" i="2"/>
  <c r="E244" i="2" s="1"/>
  <c r="D236" i="2"/>
  <c r="D244" i="2" s="1"/>
  <c r="H234" i="2"/>
  <c r="E234" i="2"/>
  <c r="C234" i="2"/>
  <c r="B234" i="2"/>
  <c r="B245" i="2" s="1"/>
  <c r="G233" i="2"/>
  <c r="G234" i="2" s="1"/>
  <c r="F233" i="2"/>
  <c r="F234" i="2" s="1"/>
  <c r="D233" i="2"/>
  <c r="D234" i="2" s="1"/>
  <c r="H229" i="2"/>
  <c r="G229" i="2"/>
  <c r="D229" i="2"/>
  <c r="C229" i="2"/>
  <c r="B229" i="2"/>
  <c r="D228" i="2"/>
  <c r="F226" i="2"/>
  <c r="E226" i="2"/>
  <c r="D226" i="2"/>
  <c r="G220" i="2"/>
  <c r="F220" i="2"/>
  <c r="F229" i="2" s="1"/>
  <c r="E220" i="2"/>
  <c r="E229" i="2" s="1"/>
  <c r="D220" i="2"/>
  <c r="C217" i="2"/>
  <c r="B217" i="2"/>
  <c r="H216" i="2"/>
  <c r="F216" i="2"/>
  <c r="E216" i="2"/>
  <c r="C216" i="2"/>
  <c r="B216" i="2"/>
  <c r="G215" i="2"/>
  <c r="D215" i="2"/>
  <c r="G210" i="2"/>
  <c r="G216" i="2" s="1"/>
  <c r="E210" i="2"/>
  <c r="D210" i="2"/>
  <c r="G208" i="2"/>
  <c r="E208" i="2"/>
  <c r="D208" i="2"/>
  <c r="D216" i="2" s="1"/>
  <c r="H206" i="2"/>
  <c r="H217" i="2" s="1"/>
  <c r="G206" i="2"/>
  <c r="E206" i="2"/>
  <c r="C206" i="2"/>
  <c r="B206" i="2"/>
  <c r="F205" i="2"/>
  <c r="F206" i="2" s="1"/>
  <c r="D205" i="2"/>
  <c r="D206" i="2" s="1"/>
  <c r="H201" i="2"/>
  <c r="C201" i="2"/>
  <c r="B201" i="2"/>
  <c r="G200" i="2"/>
  <c r="D200" i="2"/>
  <c r="G196" i="2"/>
  <c r="G201" i="2" s="1"/>
  <c r="G217" i="2" s="1"/>
  <c r="F196" i="2"/>
  <c r="E196" i="2"/>
  <c r="D196" i="2"/>
  <c r="F195" i="2"/>
  <c r="E195" i="2"/>
  <c r="D195" i="2"/>
  <c r="G193" i="2"/>
  <c r="F193" i="2"/>
  <c r="E193" i="2"/>
  <c r="D193" i="2"/>
  <c r="G192" i="2"/>
  <c r="F192" i="2"/>
  <c r="F201" i="2" s="1"/>
  <c r="E192" i="2"/>
  <c r="E201" i="2" s="1"/>
  <c r="D192" i="2"/>
  <c r="D201" i="2" s="1"/>
  <c r="B189" i="2"/>
  <c r="H188" i="2"/>
  <c r="H189" i="2" s="1"/>
  <c r="F188" i="2"/>
  <c r="C188" i="2"/>
  <c r="B188" i="2"/>
  <c r="D184" i="2"/>
  <c r="D188" i="2" s="1"/>
  <c r="G182" i="2"/>
  <c r="F182" i="2"/>
  <c r="E182" i="2"/>
  <c r="E188" i="2" s="1"/>
  <c r="D182" i="2"/>
  <c r="G180" i="2"/>
  <c r="G188" i="2" s="1"/>
  <c r="G189" i="2" s="1"/>
  <c r="E180" i="2"/>
  <c r="D180" i="2"/>
  <c r="H178" i="2"/>
  <c r="G178" i="2"/>
  <c r="C178" i="2"/>
  <c r="C189" i="2" s="1"/>
  <c r="B178" i="2"/>
  <c r="G177" i="2"/>
  <c r="F177" i="2"/>
  <c r="F178" i="2" s="1"/>
  <c r="E177" i="2"/>
  <c r="E178" i="2" s="1"/>
  <c r="D177" i="2"/>
  <c r="D175" i="2"/>
  <c r="D178" i="2" s="1"/>
  <c r="H173" i="2"/>
  <c r="G173" i="2"/>
  <c r="D173" i="2"/>
  <c r="C173" i="2"/>
  <c r="B173" i="2"/>
  <c r="F170" i="2"/>
  <c r="E170" i="2"/>
  <c r="D170" i="2"/>
  <c r="D168" i="2"/>
  <c r="G167" i="2"/>
  <c r="F167" i="2"/>
  <c r="F173" i="2" s="1"/>
  <c r="E167" i="2"/>
  <c r="D167" i="2"/>
  <c r="G165" i="2"/>
  <c r="E165" i="2"/>
  <c r="D165" i="2"/>
  <c r="G164" i="2"/>
  <c r="E164" i="2"/>
  <c r="E173" i="2" s="1"/>
  <c r="D164" i="2"/>
  <c r="H161" i="2"/>
  <c r="H160" i="2"/>
  <c r="G160" i="2"/>
  <c r="G161" i="2" s="1"/>
  <c r="C160" i="2"/>
  <c r="C161" i="2" s="1"/>
  <c r="B160" i="2"/>
  <c r="G158" i="2"/>
  <c r="F158" i="2"/>
  <c r="E158" i="2"/>
  <c r="D158" i="2"/>
  <c r="G153" i="2"/>
  <c r="F153" i="2"/>
  <c r="F160" i="2" s="1"/>
  <c r="E153" i="2"/>
  <c r="D153" i="2"/>
  <c r="G152" i="2"/>
  <c r="E152" i="2"/>
  <c r="E160" i="2" s="1"/>
  <c r="D152" i="2"/>
  <c r="D160" i="2" s="1"/>
  <c r="H150" i="2"/>
  <c r="F150" i="2"/>
  <c r="E150" i="2"/>
  <c r="C150" i="2"/>
  <c r="B150" i="2"/>
  <c r="B161" i="2" s="1"/>
  <c r="G149" i="2"/>
  <c r="G150" i="2" s="1"/>
  <c r="F149" i="2"/>
  <c r="D149" i="2"/>
  <c r="D150" i="2" s="1"/>
  <c r="H145" i="2"/>
  <c r="G145" i="2"/>
  <c r="D145" i="2"/>
  <c r="C145" i="2"/>
  <c r="B145" i="2"/>
  <c r="D144" i="2"/>
  <c r="F142" i="2"/>
  <c r="E142" i="2"/>
  <c r="D142" i="2"/>
  <c r="G136" i="2"/>
  <c r="F136" i="2"/>
  <c r="F145" i="2" s="1"/>
  <c r="E136" i="2"/>
  <c r="E145" i="2" s="1"/>
  <c r="D136" i="2"/>
  <c r="C133" i="2"/>
  <c r="B133" i="2"/>
  <c r="H132" i="2"/>
  <c r="F132" i="2"/>
  <c r="E132" i="2"/>
  <c r="C132" i="2"/>
  <c r="B132" i="2"/>
  <c r="G131" i="2"/>
  <c r="D131" i="2"/>
  <c r="G126" i="2"/>
  <c r="G132" i="2" s="1"/>
  <c r="E126" i="2"/>
  <c r="D126" i="2"/>
  <c r="G124" i="2"/>
  <c r="E124" i="2"/>
  <c r="D124" i="2"/>
  <c r="D132" i="2" s="1"/>
  <c r="H122" i="2"/>
  <c r="H133" i="2" s="1"/>
  <c r="G122" i="2"/>
  <c r="E122" i="2"/>
  <c r="C122" i="2"/>
  <c r="B122" i="2"/>
  <c r="F121" i="2"/>
  <c r="F122" i="2" s="1"/>
  <c r="D121" i="2"/>
  <c r="D122" i="2" s="1"/>
  <c r="H117" i="2"/>
  <c r="C117" i="2"/>
  <c r="B117" i="2"/>
  <c r="G116" i="2"/>
  <c r="D116" i="2"/>
  <c r="G112" i="2"/>
  <c r="G117" i="2" s="1"/>
  <c r="F112" i="2"/>
  <c r="E112" i="2"/>
  <c r="D112" i="2"/>
  <c r="F111" i="2"/>
  <c r="E111" i="2"/>
  <c r="D111" i="2"/>
  <c r="G109" i="2"/>
  <c r="F109" i="2"/>
  <c r="E109" i="2"/>
  <c r="D109" i="2"/>
  <c r="G108" i="2"/>
  <c r="F108" i="2"/>
  <c r="F117" i="2" s="1"/>
  <c r="E108" i="2"/>
  <c r="E117" i="2" s="1"/>
  <c r="D108" i="2"/>
  <c r="D117" i="2" s="1"/>
  <c r="B105" i="2"/>
  <c r="H104" i="2"/>
  <c r="H105" i="2" s="1"/>
  <c r="F104" i="2"/>
  <c r="C104" i="2"/>
  <c r="B104" i="2"/>
  <c r="D100" i="2"/>
  <c r="D104" i="2" s="1"/>
  <c r="D105" i="2" s="1"/>
  <c r="G98" i="2"/>
  <c r="F98" i="2"/>
  <c r="E98" i="2"/>
  <c r="D98" i="2"/>
  <c r="G96" i="2"/>
  <c r="G104" i="2" s="1"/>
  <c r="G105" i="2" s="1"/>
  <c r="E96" i="2"/>
  <c r="E104" i="2" s="1"/>
  <c r="D96" i="2"/>
  <c r="H94" i="2"/>
  <c r="G94" i="2"/>
  <c r="C94" i="2"/>
  <c r="C105" i="2" s="1"/>
  <c r="B94" i="2"/>
  <c r="G93" i="2"/>
  <c r="F93" i="2"/>
  <c r="F94" i="2" s="1"/>
  <c r="E93" i="2"/>
  <c r="E94" i="2" s="1"/>
  <c r="D93" i="2"/>
  <c r="D91" i="2"/>
  <c r="D94" i="2" s="1"/>
  <c r="H89" i="2"/>
  <c r="G89" i="2"/>
  <c r="C89" i="2"/>
  <c r="B89" i="2"/>
  <c r="F86" i="2"/>
  <c r="E86" i="2"/>
  <c r="D86" i="2"/>
  <c r="D84" i="2"/>
  <c r="G83" i="2"/>
  <c r="F83" i="2"/>
  <c r="F89" i="2" s="1"/>
  <c r="E83" i="2"/>
  <c r="D83" i="2"/>
  <c r="G81" i="2"/>
  <c r="E81" i="2"/>
  <c r="D81" i="2"/>
  <c r="G80" i="2"/>
  <c r="E80" i="2"/>
  <c r="E89" i="2" s="1"/>
  <c r="D80" i="2"/>
  <c r="D89" i="2" s="1"/>
  <c r="H77" i="2"/>
  <c r="H76" i="2"/>
  <c r="G76" i="2"/>
  <c r="C76" i="2"/>
  <c r="C77" i="2" s="1"/>
  <c r="B76" i="2"/>
  <c r="G74" i="2"/>
  <c r="F74" i="2"/>
  <c r="E74" i="2"/>
  <c r="D74" i="2"/>
  <c r="G69" i="2"/>
  <c r="F69" i="2"/>
  <c r="F76" i="2" s="1"/>
  <c r="E69" i="2"/>
  <c r="D69" i="2"/>
  <c r="G68" i="2"/>
  <c r="E68" i="2"/>
  <c r="E76" i="2" s="1"/>
  <c r="D68" i="2"/>
  <c r="D76" i="2" s="1"/>
  <c r="D77" i="2" s="1"/>
  <c r="H66" i="2"/>
  <c r="E66" i="2"/>
  <c r="C66" i="2"/>
  <c r="B66" i="2"/>
  <c r="B77" i="2" s="1"/>
  <c r="G65" i="2"/>
  <c r="G66" i="2" s="1"/>
  <c r="F65" i="2"/>
  <c r="F66" i="2" s="1"/>
  <c r="D65" i="2"/>
  <c r="D66" i="2" s="1"/>
  <c r="H61" i="2"/>
  <c r="G61" i="2"/>
  <c r="D61" i="2"/>
  <c r="C61" i="2"/>
  <c r="B61" i="2"/>
  <c r="D60" i="2"/>
  <c r="F58" i="2"/>
  <c r="E58" i="2"/>
  <c r="D58" i="2"/>
  <c r="G52" i="2"/>
  <c r="F52" i="2"/>
  <c r="F61" i="2" s="1"/>
  <c r="E52" i="2"/>
  <c r="E61" i="2" s="1"/>
  <c r="D52" i="2"/>
  <c r="C49" i="2"/>
  <c r="B49" i="2"/>
  <c r="H48" i="2"/>
  <c r="F48" i="2"/>
  <c r="E48" i="2"/>
  <c r="C48" i="2"/>
  <c r="B48" i="2"/>
  <c r="G47" i="2"/>
  <c r="G48" i="2" s="1"/>
  <c r="D47" i="2"/>
  <c r="G42" i="2"/>
  <c r="E42" i="2"/>
  <c r="D42" i="2"/>
  <c r="G40" i="2"/>
  <c r="E40" i="2"/>
  <c r="D40" i="2"/>
  <c r="D48" i="2" s="1"/>
  <c r="H38" i="2"/>
  <c r="H49" i="2" s="1"/>
  <c r="G38" i="2"/>
  <c r="E38" i="2"/>
  <c r="C38" i="2"/>
  <c r="B38" i="2"/>
  <c r="F37" i="2"/>
  <c r="F38" i="2" s="1"/>
  <c r="D37" i="2"/>
  <c r="D38" i="2" s="1"/>
  <c r="H33" i="2"/>
  <c r="C33" i="2"/>
  <c r="B33" i="2"/>
  <c r="G32" i="2"/>
  <c r="D32" i="2"/>
  <c r="G28" i="2"/>
  <c r="G33" i="2" s="1"/>
  <c r="F28" i="2"/>
  <c r="E28" i="2"/>
  <c r="D28" i="2"/>
  <c r="F27" i="2"/>
  <c r="E27" i="2"/>
  <c r="D27" i="2"/>
  <c r="G25" i="2"/>
  <c r="F25" i="2"/>
  <c r="E25" i="2"/>
  <c r="D25" i="2"/>
  <c r="G24" i="2"/>
  <c r="F24" i="2"/>
  <c r="F33" i="2" s="1"/>
  <c r="E24" i="2"/>
  <c r="E33" i="2" s="1"/>
  <c r="D24" i="2"/>
  <c r="D33" i="2" s="1"/>
  <c r="D49" i="2" s="1"/>
  <c r="B21" i="2"/>
  <c r="H20" i="2"/>
  <c r="D20" i="2"/>
  <c r="C20" i="2"/>
  <c r="B20" i="2"/>
  <c r="L18" i="2"/>
  <c r="L17" i="2"/>
  <c r="L16" i="2"/>
  <c r="D16" i="2"/>
  <c r="G14" i="2"/>
  <c r="F14" i="2"/>
  <c r="F20" i="2" s="1"/>
  <c r="E14" i="2"/>
  <c r="D14" i="2"/>
  <c r="L12" i="2"/>
  <c r="G12" i="2"/>
  <c r="G20" i="2" s="1"/>
  <c r="E12" i="2"/>
  <c r="E20" i="2" s="1"/>
  <c r="D12" i="2"/>
  <c r="L11" i="2"/>
  <c r="M10" i="2"/>
  <c r="H10" i="2"/>
  <c r="H21" i="2" s="1"/>
  <c r="E10" i="2"/>
  <c r="C10" i="2"/>
  <c r="C21" i="2" s="1"/>
  <c r="B10" i="2"/>
  <c r="N9" i="2"/>
  <c r="M9" i="2"/>
  <c r="L9" i="2"/>
  <c r="G9" i="2"/>
  <c r="G10" i="2" s="1"/>
  <c r="F9" i="2"/>
  <c r="F10" i="2" s="1"/>
  <c r="E9" i="2"/>
  <c r="D9" i="2"/>
  <c r="M8" i="2"/>
  <c r="N7" i="2"/>
  <c r="M7" i="2"/>
  <c r="D7" i="2"/>
  <c r="D10" i="2" s="1"/>
  <c r="D21" i="2" s="1"/>
  <c r="N6" i="2"/>
  <c r="M6" i="2"/>
  <c r="L5" i="2"/>
  <c r="L4" i="2"/>
  <c r="N3" i="2"/>
  <c r="E105" i="2" l="1"/>
  <c r="F161" i="2"/>
  <c r="G77" i="2"/>
  <c r="F105" i="2"/>
  <c r="F189" i="2"/>
  <c r="D189" i="2"/>
  <c r="F21" i="2"/>
  <c r="G133" i="2"/>
  <c r="D245" i="2"/>
  <c r="F77" i="2"/>
  <c r="D161" i="2"/>
  <c r="E189" i="2"/>
  <c r="E245" i="2"/>
  <c r="F49" i="2"/>
  <c r="E49" i="2"/>
  <c r="E21" i="2"/>
  <c r="G21" i="2"/>
  <c r="G49" i="2"/>
  <c r="D133" i="2"/>
  <c r="E161" i="2"/>
  <c r="D217" i="2"/>
  <c r="E77" i="2"/>
  <c r="F133" i="2"/>
  <c r="E133" i="2"/>
  <c r="F217" i="2"/>
  <c r="E217" i="2"/>
  <c r="D34" i="9"/>
  <c r="D10" i="9"/>
</calcChain>
</file>

<file path=xl/comments1.xml><?xml version="1.0" encoding="utf-8"?>
<comments xmlns="http://schemas.openxmlformats.org/spreadsheetml/2006/main">
  <authors>
    <author/>
  </authors>
  <commentList>
    <comment ref="L9" authorId="0" shapeId="0">
      <text>
        <r>
          <rPr>
            <sz val="10"/>
            <color rgb="FF000000"/>
            <rFont val="Arial"/>
            <scheme val="minor"/>
          </rPr>
          <t>гопро и коптер</t>
        </r>
      </text>
    </comment>
  </commentList>
</comments>
</file>

<file path=xl/sharedStrings.xml><?xml version="1.0" encoding="utf-8"?>
<sst xmlns="http://schemas.openxmlformats.org/spreadsheetml/2006/main" count="611" uniqueCount="187">
  <si>
    <t>Наименование продукта</t>
  </si>
  <si>
    <t>Норма на 1 человека, г</t>
  </si>
  <si>
    <t>Калорийность, ккал/100 г</t>
  </si>
  <si>
    <t>Калорийность, ккал/порция</t>
  </si>
  <si>
    <t>белки* граммы</t>
  </si>
  <si>
    <t>жиры* граммы</t>
  </si>
  <si>
    <t>углеводы* граммы</t>
  </si>
  <si>
    <t>Масса, г/10 человек</t>
  </si>
  <si>
    <t>Кто что покупает</t>
  </si>
  <si>
    <t>Кто покупает</t>
  </si>
  <si>
    <t>Кто везет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</si>
  <si>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</si>
  <si>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</si>
  <si>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</si>
  <si>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</si>
  <si>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</si>
  <si>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</si>
  <si>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</si>
  <si>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</si>
  <si>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</si>
  <si>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Внимание. Перекусы берет каждый сам на себя. Заранее показать завхозу список перекусов и что планируете есть.</t>
  </si>
  <si>
    <t>Никита Ч.</t>
  </si>
  <si>
    <t>1 день 30.04.22</t>
  </si>
  <si>
    <t>Олег К.</t>
  </si>
  <si>
    <t>Завтрак - едим в поезде</t>
  </si>
  <si>
    <t>Ира С.</t>
  </si>
  <si>
    <t>Обед 30.04.22</t>
  </si>
  <si>
    <t>Ваня Т.</t>
  </si>
  <si>
    <t>Колбаса с/к</t>
  </si>
  <si>
    <t>Олег</t>
  </si>
  <si>
    <t>600р</t>
  </si>
  <si>
    <t>Ваня К.</t>
  </si>
  <si>
    <t>Хлеб</t>
  </si>
  <si>
    <t>Ира</t>
  </si>
  <si>
    <t>Саша Л.</t>
  </si>
  <si>
    <t>Батончик Марс большой</t>
  </si>
  <si>
    <t>670р</t>
  </si>
  <si>
    <t>Маша Н.</t>
  </si>
  <si>
    <t>Итог обед</t>
  </si>
  <si>
    <t>Даша Ф.</t>
  </si>
  <si>
    <t>Ужин 30.04.22</t>
  </si>
  <si>
    <t>Дима Ф.</t>
  </si>
  <si>
    <t>Макароны</t>
  </si>
  <si>
    <t>Николай</t>
  </si>
  <si>
    <t>Николай Т.</t>
  </si>
  <si>
    <t xml:space="preserve">Буженина (кронидов) </t>
  </si>
  <si>
    <t>Дарья</t>
  </si>
  <si>
    <t>Сушеные томаты</t>
  </si>
  <si>
    <t>Соль</t>
  </si>
  <si>
    <t>Маша</t>
  </si>
  <si>
    <t>Торт шоколадница (1 на двоих)</t>
  </si>
  <si>
    <t>Сахар</t>
  </si>
  <si>
    <t>Чай</t>
  </si>
  <si>
    <t>Итог</t>
  </si>
  <si>
    <t>2 день 01.05.22</t>
  </si>
  <si>
    <t>Завтрак 01.05.22</t>
  </si>
  <si>
    <t>Овсянка</t>
  </si>
  <si>
    <t>Иван К.</t>
  </si>
  <si>
    <t>Цукаты с орехами</t>
  </si>
  <si>
    <t>Сыр</t>
  </si>
  <si>
    <t>Сухое молоко</t>
  </si>
  <si>
    <t>Иван Т.</t>
  </si>
  <si>
    <t>Печеньки</t>
  </si>
  <si>
    <t>Саша</t>
  </si>
  <si>
    <t>Обед 01.05.22</t>
  </si>
  <si>
    <t>Батончик пикник</t>
  </si>
  <si>
    <t>Ужин 01.05.22</t>
  </si>
  <si>
    <t>Гречка</t>
  </si>
  <si>
    <t xml:space="preserve">Николай </t>
  </si>
  <si>
    <t>Мясо цыплёнка (кронидов)</t>
  </si>
  <si>
    <t>Даша</t>
  </si>
  <si>
    <t>Сушеные овощи</t>
  </si>
  <si>
    <t>Никита</t>
  </si>
  <si>
    <t>Тульский пряник</t>
  </si>
  <si>
    <t>3 день 2.05.22</t>
  </si>
  <si>
    <t>Завтрак 2.05.22</t>
  </si>
  <si>
    <t>Каша кукурузная</t>
  </si>
  <si>
    <t>Яблоки сушеные</t>
  </si>
  <si>
    <t>Корица</t>
  </si>
  <si>
    <t>Ваня К</t>
  </si>
  <si>
    <t xml:space="preserve">Чай </t>
  </si>
  <si>
    <t>Пастила</t>
  </si>
  <si>
    <t>Обед 2.05.22</t>
  </si>
  <si>
    <t>Батончик твикс (большой)</t>
  </si>
  <si>
    <t>Ужин 02.05.22</t>
  </si>
  <si>
    <t xml:space="preserve">Картошка </t>
  </si>
  <si>
    <t xml:space="preserve">Сушеные грибы </t>
  </si>
  <si>
    <t>Тушенка говядина (кронидов)</t>
  </si>
  <si>
    <t>Халва</t>
  </si>
  <si>
    <t>Итого</t>
  </si>
  <si>
    <t>4 день 03.05.22</t>
  </si>
  <si>
    <t>Завтрк 03.05.22</t>
  </si>
  <si>
    <t>Рис</t>
  </si>
  <si>
    <t>курага</t>
  </si>
  <si>
    <t>Иван Т</t>
  </si>
  <si>
    <t>Зефир</t>
  </si>
  <si>
    <t>Обед 03.05.22</t>
  </si>
  <si>
    <t>Итог завтрак</t>
  </si>
  <si>
    <t>Ужин 03.05.22</t>
  </si>
  <si>
    <t>Буженина (кронидов)</t>
  </si>
  <si>
    <t xml:space="preserve">Даша </t>
  </si>
  <si>
    <t>5 день 04.05.22</t>
  </si>
  <si>
    <t>Завтрак 04.05.22</t>
  </si>
  <si>
    <t>Обед 04.05.22</t>
  </si>
  <si>
    <t>Ужин 04.05.22</t>
  </si>
  <si>
    <t>6 день 05.0.5.22</t>
  </si>
  <si>
    <t>Завтрак 05.05.22</t>
  </si>
  <si>
    <t>Обед 05.05.22</t>
  </si>
  <si>
    <t>Ужин 05.05.22</t>
  </si>
  <si>
    <t>7 день 06.05.22</t>
  </si>
  <si>
    <t>Завтрк 06.05.22</t>
  </si>
  <si>
    <t>Обед 06.05.22</t>
  </si>
  <si>
    <t>Ужин 06.05.22</t>
  </si>
  <si>
    <t>8 день 07.05.22</t>
  </si>
  <si>
    <t>Завтрак 07.05.22</t>
  </si>
  <si>
    <t>Обед 07.05.22</t>
  </si>
  <si>
    <t>Ужин 07.05.22</t>
  </si>
  <si>
    <t>9 день 08.05.22</t>
  </si>
  <si>
    <t>Завтрак 08.05.22</t>
  </si>
  <si>
    <t>Обед 08.05.22</t>
  </si>
  <si>
    <t>Ужин 08.05.22</t>
  </si>
  <si>
    <t>Раскладка ПВД 16.04-17.04</t>
  </si>
  <si>
    <t>16.04.22 завтрак</t>
  </si>
  <si>
    <t>Кто что везет</t>
  </si>
  <si>
    <t>Рис (хлопья) залить кипятк.</t>
  </si>
  <si>
    <t xml:space="preserve">1 Чипышев </t>
  </si>
  <si>
    <t>1260 гр</t>
  </si>
  <si>
    <t>Сушеные ягоды (вишня)</t>
  </si>
  <si>
    <t xml:space="preserve">2 Катеров </t>
  </si>
  <si>
    <t>3 Степичева</t>
  </si>
  <si>
    <t>1170 гр</t>
  </si>
  <si>
    <t>Мармеладки</t>
  </si>
  <si>
    <t>4 Татаренко</t>
  </si>
  <si>
    <t xml:space="preserve">5 Наумова </t>
  </si>
  <si>
    <t>648 гр</t>
  </si>
  <si>
    <t>6 Лаврешин</t>
  </si>
  <si>
    <t>1080 гр</t>
  </si>
  <si>
    <t>7 Колобов</t>
  </si>
  <si>
    <t>900 гр</t>
  </si>
  <si>
    <t>8Терсков</t>
  </si>
  <si>
    <t xml:space="preserve">Обед </t>
  </si>
  <si>
    <t>9 Фёдоров</t>
  </si>
  <si>
    <t>Батончик марс</t>
  </si>
  <si>
    <t>Сахар итого</t>
  </si>
  <si>
    <t xml:space="preserve">Ужин </t>
  </si>
  <si>
    <t>Чай итого</t>
  </si>
  <si>
    <t>Грудинка</t>
  </si>
  <si>
    <t>Тертый сыр</t>
  </si>
  <si>
    <t xml:space="preserve">Вафли </t>
  </si>
  <si>
    <t xml:space="preserve">Завтрак </t>
  </si>
  <si>
    <t>Смесь орехов и цукатов</t>
  </si>
  <si>
    <t>Катеров Олег</t>
  </si>
  <si>
    <t>Лаврешин Александр</t>
  </si>
  <si>
    <t>Наумова Мария</t>
  </si>
  <si>
    <t>Татаренко Иван</t>
  </si>
  <si>
    <t>Колобов Иван</t>
  </si>
  <si>
    <t>Андреев Максим</t>
  </si>
  <si>
    <t>логист</t>
  </si>
  <si>
    <t>штурман</t>
  </si>
  <si>
    <t>хроно-
метрист</t>
  </si>
  <si>
    <t>завпит (завхоз)</t>
  </si>
  <si>
    <t>завснар</t>
  </si>
  <si>
    <t>механик</t>
  </si>
  <si>
    <t>медик</t>
  </si>
  <si>
    <t>казначей/
финансист</t>
  </si>
  <si>
    <t>культорг</t>
  </si>
  <si>
    <t>фотограф</t>
  </si>
  <si>
    <t>видео-
оператор</t>
  </si>
  <si>
    <t>лето-
писец</t>
  </si>
  <si>
    <t>эколог</t>
  </si>
  <si>
    <t>метео-
ролог</t>
  </si>
  <si>
    <t>замыкающий</t>
  </si>
  <si>
    <t>Не хочу</t>
  </si>
  <si>
    <t>Хочу</t>
  </si>
  <si>
    <t>Могу</t>
  </si>
  <si>
    <t>Могу! но не каждый день</t>
  </si>
  <si>
    <t>Гаврин Вадим</t>
  </si>
  <si>
    <t>Хочу(но осознаю, что есть кандидаты получше)</t>
  </si>
  <si>
    <t>Могу!</t>
  </si>
  <si>
    <t>Могу и буду, т.к. я черепашка не по имени Наташка</t>
  </si>
  <si>
    <t>Терсков Николай</t>
  </si>
  <si>
    <t>Федоров Дмитрий</t>
  </si>
  <si>
    <t>Фонарёва Дарья</t>
  </si>
  <si>
    <t>Чипышев Никита</t>
  </si>
  <si>
    <t>Швейтцер Александрия</t>
  </si>
  <si>
    <t xml:space="preserve">Исаев Артем </t>
  </si>
  <si>
    <t>Исаева 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</si>
</sst>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"/>
  </numFmts>
  <fonts count="1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3F3F3F"/>
      <name val="Calibri"/>
    </font>
    <font>
      <sz val="10"/>
      <color rgb="FF202124"/>
      <name val="Arial"/>
      <scheme val="minor"/>
    </font>
    <font>
      <sz val="11"/>
      <color theme="1"/>
      <name val="Calibri"/>
    </font>
    <font>
      <sz val="11"/>
      <color rgb="FF000000"/>
      <name val="Inconsolata"/>
    </font>
    <font>
      <sz val="10"/>
      <color rgb="FF000000"/>
      <name val="Arial"/>
      <scheme val="minor"/>
    </font>
    <font>
      <b/>
      <sz val="11"/>
      <color theme="1"/>
      <name val="Arial"/>
    </font>
    <font>
      <sz val="11"/>
      <color theme="1"/>
      <name val="Arial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FFD966"/>
        <bgColor rgb="FFFFD966"/>
      </patternFill>
    </fill>
    <fill>
      <patternFill patternType="solid">
        <fgColor theme="5"/>
        <bgColor theme="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00FF"/>
        <bgColor rgb="FF0000FF"/>
      </patternFill>
    </fill>
    <fill>
      <patternFill patternType="solid">
        <fgColor rgb="FFF3F3F3"/>
        <bgColor rgb="FFF3F3F3"/>
      </patternFill>
    </fill>
    <fill>
      <patternFill patternType="solid">
        <fgColor rgb="FF92D050"/>
        <bgColor rgb="FF92D050"/>
      </patternFill>
    </fill>
    <fill>
      <patternFill patternType="solid">
        <fgColor theme="8"/>
        <bgColor theme="8"/>
      </patternFill>
    </fill>
    <fill>
      <patternFill patternType="solid">
        <fgColor rgb="FFD9E1F2"/>
        <bgColor rgb="FFD9E1F2"/>
      </patternFill>
    </fill>
    <fill>
      <patternFill patternType="solid">
        <fgColor rgb="FF00FFFF"/>
        <bgColor rgb="FF00FFFF"/>
      </patternFill>
    </fill>
    <fill>
      <patternFill patternType="solid">
        <fgColor rgb="FFE2EFDA"/>
        <bgColor rgb="FFE2EFDA"/>
      </patternFill>
    </fill>
    <fill>
      <patternFill patternType="solid">
        <fgColor rgb="FFEA4335"/>
        <bgColor rgb="FFEA4335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00FF"/>
        <bgColor rgb="FF9900FF"/>
      </patternFill>
    </fill>
    <fill>
      <patternFill patternType="solid">
        <fgColor rgb="FFE768A0"/>
        <bgColor rgb="FFE768A0"/>
      </patternFill>
    </fill>
    <fill>
      <patternFill patternType="solid">
        <fgColor rgb="FF980000"/>
        <bgColor rgb="FF980000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CFE2F3"/>
        <bgColor rgb="FFCFE2F3"/>
      </patternFill>
    </fill>
    <fill>
      <patternFill patternType="solid">
        <fgColor rgb="FF93C47D"/>
        <bgColor rgb="FF93C47D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E1FF99"/>
        <bgColor rgb="FFE1FF99"/>
      </patternFill>
    </fill>
    <fill>
      <patternFill patternType="solid">
        <fgColor rgb="FFB6D7A8"/>
        <bgColor rgb="FFB6D7A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2" xfId="0" applyFont="1" applyFill="1" applyBorder="1" applyAlignment="1"/>
    <xf numFmtId="0" fontId="1" fillId="5" borderId="0" xfId="0" applyFont="1" applyFill="1" applyAlignment="1"/>
    <xf numFmtId="0" fontId="1" fillId="6" borderId="0" xfId="0" applyFont="1" applyFill="1" applyAlignment="1"/>
    <xf numFmtId="0" fontId="1" fillId="6" borderId="0" xfId="0" applyFont="1" applyFill="1"/>
    <xf numFmtId="0" fontId="5" fillId="5" borderId="2" xfId="0" applyFont="1" applyFill="1" applyBorder="1" applyAlignment="1">
      <alignment horizontal="center"/>
    </xf>
    <xf numFmtId="0" fontId="1" fillId="0" borderId="0" xfId="0" applyFont="1" applyAlignment="1"/>
    <xf numFmtId="0" fontId="7" fillId="7" borderId="0" xfId="0" applyFont="1" applyFill="1" applyAlignment="1"/>
    <xf numFmtId="0" fontId="7" fillId="7" borderId="0" xfId="0" applyFont="1" applyFill="1" applyAlignment="1"/>
    <xf numFmtId="0" fontId="1" fillId="8" borderId="0" xfId="0" applyFont="1" applyFill="1" applyAlignment="1"/>
    <xf numFmtId="0" fontId="1" fillId="9" borderId="0" xfId="0" applyFont="1" applyFill="1"/>
    <xf numFmtId="0" fontId="7" fillId="9" borderId="0" xfId="0" applyFont="1" applyFill="1" applyAlignment="1"/>
    <xf numFmtId="0" fontId="7" fillId="9" borderId="0" xfId="0" applyFont="1" applyFill="1" applyAlignment="1"/>
    <xf numFmtId="0" fontId="7" fillId="9" borderId="0" xfId="0" applyFont="1" applyFill="1" applyAlignment="1">
      <alignment horizontal="right"/>
    </xf>
    <xf numFmtId="0" fontId="1" fillId="11" borderId="0" xfId="0" applyFont="1" applyFill="1" applyAlignment="1"/>
    <xf numFmtId="0" fontId="1" fillId="13" borderId="0" xfId="0" applyFont="1" applyFill="1" applyAlignment="1"/>
    <xf numFmtId="0" fontId="1" fillId="15" borderId="0" xfId="0" applyFont="1" applyFill="1" applyAlignment="1"/>
    <xf numFmtId="0" fontId="7" fillId="9" borderId="0" xfId="0" applyFont="1" applyFill="1" applyAlignment="1"/>
    <xf numFmtId="0" fontId="5" fillId="16" borderId="8" xfId="0" applyFont="1" applyFill="1" applyBorder="1" applyAlignment="1"/>
    <xf numFmtId="0" fontId="5" fillId="13" borderId="7" xfId="0" applyFont="1" applyFill="1" applyBorder="1" applyAlignment="1"/>
    <xf numFmtId="0" fontId="5" fillId="13" borderId="7" xfId="0" applyFont="1" applyFill="1" applyBorder="1" applyAlignment="1"/>
    <xf numFmtId="0" fontId="1" fillId="17" borderId="0" xfId="0" applyFont="1" applyFill="1" applyAlignment="1"/>
    <xf numFmtId="0" fontId="5" fillId="13" borderId="7" xfId="0" applyFont="1" applyFill="1" applyBorder="1" applyAlignment="1">
      <alignment horizontal="right"/>
    </xf>
    <xf numFmtId="0" fontId="8" fillId="18" borderId="0" xfId="0" applyFont="1" applyFill="1" applyAlignment="1"/>
    <xf numFmtId="0" fontId="5" fillId="11" borderId="7" xfId="0" applyFont="1" applyFill="1" applyBorder="1" applyAlignment="1"/>
    <xf numFmtId="0" fontId="1" fillId="19" borderId="0" xfId="0" applyFont="1" applyFill="1" applyAlignment="1"/>
    <xf numFmtId="0" fontId="5" fillId="12" borderId="8" xfId="0" applyFont="1" applyFill="1" applyBorder="1" applyAlignment="1"/>
    <xf numFmtId="0" fontId="5" fillId="12" borderId="7" xfId="0" applyFont="1" applyFill="1" applyBorder="1" applyAlignment="1"/>
    <xf numFmtId="0" fontId="1" fillId="20" borderId="0" xfId="0" applyFont="1" applyFill="1" applyAlignment="1"/>
    <xf numFmtId="0" fontId="1" fillId="10" borderId="0" xfId="0" applyFont="1" applyFill="1" applyAlignment="1"/>
    <xf numFmtId="0" fontId="5" fillId="21" borderId="7" xfId="0" applyFont="1" applyFill="1" applyBorder="1" applyAlignment="1"/>
    <xf numFmtId="0" fontId="5" fillId="21" borderId="7" xfId="0" applyFont="1" applyFill="1" applyBorder="1" applyAlignment="1"/>
    <xf numFmtId="0" fontId="1" fillId="21" borderId="0" xfId="0" applyFont="1" applyFill="1" applyAlignment="1"/>
    <xf numFmtId="0" fontId="7" fillId="7" borderId="0" xfId="0" applyFont="1" applyFill="1" applyAlignment="1">
      <alignment horizontal="right"/>
    </xf>
    <xf numFmtId="0" fontId="5" fillId="19" borderId="7" xfId="0" applyFont="1" applyFill="1" applyBorder="1" applyAlignment="1"/>
    <xf numFmtId="0" fontId="5" fillId="20" borderId="7" xfId="0" applyFont="1" applyFill="1" applyBorder="1" applyAlignment="1"/>
    <xf numFmtId="0" fontId="5" fillId="10" borderId="7" xfId="0" applyFont="1" applyFill="1" applyBorder="1" applyAlignment="1"/>
    <xf numFmtId="0" fontId="5" fillId="10" borderId="7" xfId="0" applyFont="1" applyFill="1" applyBorder="1" applyAlignment="1"/>
    <xf numFmtId="0" fontId="1" fillId="0" borderId="0" xfId="0" applyFont="1"/>
    <xf numFmtId="0" fontId="5" fillId="21" borderId="7" xfId="0" applyFont="1" applyFill="1" applyBorder="1" applyAlignment="1">
      <alignment horizontal="right"/>
    </xf>
    <xf numFmtId="0" fontId="9" fillId="19" borderId="1" xfId="0" applyFont="1" applyFill="1" applyBorder="1" applyAlignment="1">
      <alignment vertical="top"/>
    </xf>
    <xf numFmtId="0" fontId="9" fillId="19" borderId="2" xfId="0" applyFont="1" applyFill="1" applyBorder="1" applyAlignment="1">
      <alignment vertical="top"/>
    </xf>
    <xf numFmtId="0" fontId="5" fillId="22" borderId="8" xfId="0" applyFont="1" applyFill="1" applyBorder="1" applyAlignment="1"/>
    <xf numFmtId="0" fontId="5" fillId="22" borderId="7" xfId="0" applyFont="1" applyFill="1" applyBorder="1" applyAlignment="1"/>
    <xf numFmtId="0" fontId="5" fillId="5" borderId="8" xfId="0" applyFont="1" applyFill="1" applyBorder="1" applyAlignment="1"/>
    <xf numFmtId="0" fontId="5" fillId="5" borderId="7" xfId="0" applyFont="1" applyFill="1" applyBorder="1" applyAlignment="1"/>
    <xf numFmtId="0" fontId="10" fillId="5" borderId="0" xfId="0" applyFont="1" applyFill="1"/>
    <xf numFmtId="0" fontId="8" fillId="6" borderId="0" xfId="0" applyFont="1" applyFill="1" applyAlignment="1"/>
    <xf numFmtId="0" fontId="5" fillId="17" borderId="7" xfId="0" applyFont="1" applyFill="1" applyBorder="1" applyAlignment="1"/>
    <xf numFmtId="0" fontId="5" fillId="17" borderId="7" xfId="0" applyFont="1" applyFill="1" applyBorder="1" applyAlignment="1"/>
    <xf numFmtId="0" fontId="5" fillId="23" borderId="7" xfId="0" applyFont="1" applyFill="1" applyBorder="1" applyAlignment="1"/>
    <xf numFmtId="0" fontId="5" fillId="23" borderId="7" xfId="0" applyFont="1" applyFill="1" applyBorder="1" applyAlignment="1"/>
    <xf numFmtId="0" fontId="1" fillId="23" borderId="0" xfId="0" applyFont="1" applyFill="1" applyAlignment="1"/>
    <xf numFmtId="0" fontId="9" fillId="16" borderId="1" xfId="0" applyFont="1" applyFill="1" applyBorder="1" applyAlignment="1">
      <alignment vertical="top"/>
    </xf>
    <xf numFmtId="0" fontId="9" fillId="16" borderId="2" xfId="0" applyFont="1" applyFill="1" applyBorder="1" applyAlignment="1">
      <alignment vertical="top"/>
    </xf>
    <xf numFmtId="0" fontId="5" fillId="23" borderId="7" xfId="0" applyFont="1" applyFill="1" applyBorder="1" applyAlignment="1">
      <alignment horizontal="right"/>
    </xf>
    <xf numFmtId="0" fontId="1" fillId="20" borderId="0" xfId="0" applyFont="1" applyFill="1"/>
    <xf numFmtId="0" fontId="1" fillId="18" borderId="0" xfId="0" applyFont="1" applyFill="1" applyAlignment="1"/>
    <xf numFmtId="0" fontId="5" fillId="22" borderId="8" xfId="0" applyFont="1" applyFill="1" applyBorder="1" applyAlignment="1">
      <alignment horizontal="center"/>
    </xf>
    <xf numFmtId="0" fontId="5" fillId="22" borderId="7" xfId="0" applyFont="1" applyFill="1" applyBorder="1" applyAlignment="1">
      <alignment horizontal="right"/>
    </xf>
    <xf numFmtId="0" fontId="5" fillId="11" borderId="7" xfId="0" applyFont="1" applyFill="1" applyBorder="1" applyAlignment="1">
      <alignment horizontal="right"/>
    </xf>
    <xf numFmtId="0" fontId="9" fillId="18" borderId="1" xfId="0" applyFont="1" applyFill="1" applyBorder="1" applyAlignment="1">
      <alignment vertical="top"/>
    </xf>
    <xf numFmtId="0" fontId="9" fillId="18" borderId="2" xfId="0" applyFont="1" applyFill="1" applyBorder="1" applyAlignment="1">
      <alignment vertical="top"/>
    </xf>
    <xf numFmtId="0" fontId="5" fillId="18" borderId="7" xfId="0" applyFont="1" applyFill="1" applyBorder="1" applyAlignment="1"/>
    <xf numFmtId="0" fontId="5" fillId="18" borderId="7" xfId="0" applyFont="1" applyFill="1" applyBorder="1" applyAlignment="1"/>
    <xf numFmtId="0" fontId="5" fillId="24" borderId="8" xfId="0" applyFont="1" applyFill="1" applyBorder="1" applyAlignment="1">
      <alignment horizontal="center"/>
    </xf>
    <xf numFmtId="0" fontId="5" fillId="24" borderId="7" xfId="0" applyFont="1" applyFill="1" applyBorder="1" applyAlignment="1">
      <alignment horizontal="right"/>
    </xf>
    <xf numFmtId="0" fontId="5" fillId="8" borderId="7" xfId="0" applyFont="1" applyFill="1" applyBorder="1" applyAlignment="1"/>
    <xf numFmtId="0" fontId="5" fillId="8" borderId="7" xfId="0" applyFont="1" applyFill="1" applyBorder="1" applyAlignment="1"/>
    <xf numFmtId="0" fontId="5" fillId="10" borderId="7" xfId="0" applyFont="1" applyFill="1" applyBorder="1" applyAlignment="1">
      <alignment horizontal="right"/>
    </xf>
    <xf numFmtId="0" fontId="5" fillId="24" borderId="8" xfId="0" applyFont="1" applyFill="1" applyBorder="1" applyAlignment="1">
      <alignment horizontal="right"/>
    </xf>
    <xf numFmtId="0" fontId="5" fillId="24" borderId="7" xfId="0" applyFont="1" applyFill="1" applyBorder="1" applyAlignment="1">
      <alignment horizontal="right"/>
    </xf>
    <xf numFmtId="0" fontId="5" fillId="5" borderId="7" xfId="0" applyFont="1" applyFill="1" applyBorder="1" applyAlignment="1"/>
    <xf numFmtId="0" fontId="11" fillId="21" borderId="0" xfId="0" applyFont="1" applyFill="1" applyAlignment="1"/>
    <xf numFmtId="0" fontId="5" fillId="17" borderId="7" xfId="0" applyFont="1" applyFill="1" applyBorder="1" applyAlignment="1">
      <alignment horizontal="right"/>
    </xf>
    <xf numFmtId="0" fontId="9" fillId="8" borderId="1" xfId="0" applyFont="1" applyFill="1" applyBorder="1" applyAlignment="1">
      <alignment vertical="top"/>
    </xf>
    <xf numFmtId="0" fontId="9" fillId="8" borderId="2" xfId="0" applyFont="1" applyFill="1" applyBorder="1" applyAlignment="1">
      <alignment vertical="top"/>
    </xf>
    <xf numFmtId="0" fontId="5" fillId="11" borderId="7" xfId="0" applyFont="1" applyFill="1" applyBorder="1" applyAlignment="1"/>
    <xf numFmtId="0" fontId="5" fillId="20" borderId="7" xfId="0" applyFont="1" applyFill="1" applyBorder="1" applyAlignment="1">
      <alignment horizontal="right"/>
    </xf>
    <xf numFmtId="0" fontId="11" fillId="19" borderId="0" xfId="0" applyFont="1" applyFill="1" applyAlignment="1"/>
    <xf numFmtId="0" fontId="5" fillId="22" borderId="7" xfId="0" applyFont="1" applyFill="1" applyBorder="1" applyAlignment="1"/>
    <xf numFmtId="0" fontId="10" fillId="5" borderId="0" xfId="0" applyFont="1" applyFill="1" applyAlignment="1">
      <alignment horizontal="right"/>
    </xf>
    <xf numFmtId="0" fontId="5" fillId="7" borderId="8" xfId="0" applyFont="1" applyFill="1" applyBorder="1" applyAlignment="1"/>
    <xf numFmtId="0" fontId="5" fillId="7" borderId="7" xfId="0" applyFont="1" applyFill="1" applyBorder="1" applyAlignment="1"/>
    <xf numFmtId="0" fontId="5" fillId="7" borderId="7" xfId="0" applyFont="1" applyFill="1" applyBorder="1" applyAlignment="1"/>
    <xf numFmtId="0" fontId="9" fillId="7" borderId="1" xfId="0" applyFont="1" applyFill="1" applyBorder="1" applyAlignment="1">
      <alignment vertical="top"/>
    </xf>
    <xf numFmtId="0" fontId="9" fillId="7" borderId="2" xfId="0" applyFont="1" applyFill="1" applyBorder="1" applyAlignment="1">
      <alignment vertical="top"/>
    </xf>
    <xf numFmtId="0" fontId="5" fillId="7" borderId="7" xfId="0" applyFont="1" applyFill="1" applyBorder="1" applyAlignment="1">
      <alignment horizontal="right"/>
    </xf>
    <xf numFmtId="0" fontId="10" fillId="5" borderId="0" xfId="0" applyFont="1" applyFill="1"/>
    <xf numFmtId="0" fontId="1" fillId="7" borderId="0" xfId="0" applyFont="1" applyFill="1"/>
    <xf numFmtId="0" fontId="9" fillId="16" borderId="8" xfId="0" applyFont="1" applyFill="1" applyBorder="1" applyAlignment="1"/>
    <xf numFmtId="0" fontId="9" fillId="8" borderId="7" xfId="0" applyFont="1" applyFill="1" applyBorder="1" applyAlignment="1"/>
    <xf numFmtId="0" fontId="9" fillId="8" borderId="7" xfId="0" applyFont="1" applyFill="1" applyBorder="1" applyAlignment="1"/>
    <xf numFmtId="0" fontId="9" fillId="10" borderId="7" xfId="0" applyFont="1" applyFill="1" applyBorder="1" applyAlignment="1"/>
    <xf numFmtId="0" fontId="9" fillId="7" borderId="1" xfId="0" applyFont="1" applyFill="1" applyBorder="1" applyAlignment="1"/>
    <xf numFmtId="0" fontId="9" fillId="7" borderId="2" xfId="0" applyFont="1" applyFill="1" applyBorder="1" applyAlignment="1">
      <alignment horizontal="right"/>
    </xf>
    <xf numFmtId="0" fontId="9" fillId="7" borderId="2" xfId="0" applyFont="1" applyFill="1" applyBorder="1" applyAlignment="1">
      <alignment horizontal="right"/>
    </xf>
    <xf numFmtId="0" fontId="9" fillId="7" borderId="8" xfId="0" applyFont="1" applyFill="1" applyBorder="1" applyAlignment="1"/>
    <xf numFmtId="0" fontId="9" fillId="7" borderId="7" xfId="0" applyFont="1" applyFill="1" applyBorder="1" applyAlignment="1">
      <alignment horizontal="right"/>
    </xf>
    <xf numFmtId="0" fontId="9" fillId="7" borderId="7" xfId="0" applyFont="1" applyFill="1" applyBorder="1" applyAlignment="1">
      <alignment horizontal="right"/>
    </xf>
    <xf numFmtId="0" fontId="9" fillId="16" borderId="8" xfId="0" applyFont="1" applyFill="1" applyBorder="1" applyAlignment="1"/>
    <xf numFmtId="0" fontId="9" fillId="23" borderId="7" xfId="0" applyFont="1" applyFill="1" applyBorder="1" applyAlignment="1">
      <alignment horizontal="right"/>
    </xf>
    <xf numFmtId="0" fontId="9" fillId="23" borderId="7" xfId="0" applyFont="1" applyFill="1" applyBorder="1" applyAlignment="1">
      <alignment horizontal="right"/>
    </xf>
    <xf numFmtId="0" fontId="9" fillId="7" borderId="7" xfId="0" applyFont="1" applyFill="1" applyBorder="1" applyAlignment="1">
      <alignment horizontal="right" vertical="top"/>
    </xf>
    <xf numFmtId="0" fontId="9" fillId="7" borderId="7" xfId="0" applyFont="1" applyFill="1" applyBorder="1" applyAlignment="1">
      <alignment horizontal="right" vertical="top"/>
    </xf>
    <xf numFmtId="0" fontId="2" fillId="7" borderId="0" xfId="0" applyFont="1" applyFill="1" applyAlignment="1">
      <alignment horizontal="right"/>
    </xf>
    <xf numFmtId="0" fontId="2" fillId="22" borderId="8" xfId="0" applyFont="1" applyFill="1" applyBorder="1" applyAlignment="1"/>
    <xf numFmtId="0" fontId="9" fillId="22" borderId="7" xfId="0" applyFont="1" applyFill="1" applyBorder="1" applyAlignment="1">
      <alignment horizontal="right"/>
    </xf>
    <xf numFmtId="0" fontId="9" fillId="22" borderId="7" xfId="0" applyFont="1" applyFill="1" applyBorder="1" applyAlignment="1">
      <alignment horizontal="right"/>
    </xf>
    <xf numFmtId="0" fontId="2" fillId="24" borderId="8" xfId="0" applyFont="1" applyFill="1" applyBorder="1" applyAlignment="1"/>
    <xf numFmtId="0" fontId="9" fillId="24" borderId="7" xfId="0" applyFont="1" applyFill="1" applyBorder="1" applyAlignment="1">
      <alignment horizontal="right"/>
    </xf>
    <xf numFmtId="0" fontId="9" fillId="24" borderId="7" xfId="0" applyFont="1" applyFill="1" applyBorder="1" applyAlignment="1">
      <alignment horizontal="right"/>
    </xf>
    <xf numFmtId="0" fontId="9" fillId="17" borderId="7" xfId="0" applyFont="1" applyFill="1" applyBorder="1" applyAlignment="1">
      <alignment horizontal="right"/>
    </xf>
    <xf numFmtId="0" fontId="9" fillId="17" borderId="7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right"/>
    </xf>
    <xf numFmtId="0" fontId="9" fillId="15" borderId="8" xfId="0" applyFont="1" applyFill="1" applyBorder="1" applyAlignment="1"/>
    <xf numFmtId="0" fontId="9" fillId="15" borderId="7" xfId="0" applyFont="1" applyFill="1" applyBorder="1" applyAlignment="1">
      <alignment horizontal="right"/>
    </xf>
    <xf numFmtId="0" fontId="9" fillId="15" borderId="7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5" fillId="11" borderId="8" xfId="0" applyFont="1" applyFill="1" applyBorder="1" applyAlignment="1"/>
    <xf numFmtId="0" fontId="1" fillId="26" borderId="0" xfId="0" applyFont="1" applyFill="1" applyAlignment="1"/>
    <xf numFmtId="0" fontId="5" fillId="27" borderId="8" xfId="0" applyFont="1" applyFill="1" applyBorder="1" applyAlignment="1"/>
    <xf numFmtId="0" fontId="5" fillId="27" borderId="7" xfId="0" applyFont="1" applyFill="1" applyBorder="1" applyAlignment="1"/>
    <xf numFmtId="0" fontId="1" fillId="27" borderId="0" xfId="0" applyFont="1" applyFill="1" applyAlignment="1"/>
    <xf numFmtId="0" fontId="5" fillId="28" borderId="8" xfId="0" applyFont="1" applyFill="1" applyBorder="1" applyAlignment="1"/>
    <xf numFmtId="0" fontId="5" fillId="28" borderId="7" xfId="0" applyFont="1" applyFill="1" applyBorder="1" applyAlignment="1"/>
    <xf numFmtId="0" fontId="1" fillId="28" borderId="0" xfId="0" applyFont="1" applyFill="1" applyAlignment="1"/>
    <xf numFmtId="0" fontId="5" fillId="29" borderId="8" xfId="0" applyFont="1" applyFill="1" applyBorder="1" applyAlignment="1"/>
    <xf numFmtId="0" fontId="5" fillId="29" borderId="7" xfId="0" applyFont="1" applyFill="1" applyBorder="1" applyAlignment="1"/>
    <xf numFmtId="0" fontId="1" fillId="29" borderId="0" xfId="0" applyFont="1" applyFill="1" applyAlignment="1"/>
    <xf numFmtId="0" fontId="1" fillId="16" borderId="0" xfId="0" applyFont="1" applyFill="1" applyAlignment="1"/>
    <xf numFmtId="0" fontId="1" fillId="30" borderId="0" xfId="0" applyFont="1" applyFill="1" applyAlignment="1"/>
    <xf numFmtId="0" fontId="5" fillId="16" borderId="7" xfId="0" applyFont="1" applyFill="1" applyBorder="1" applyAlignment="1"/>
    <xf numFmtId="0" fontId="5" fillId="19" borderId="8" xfId="0" applyFont="1" applyFill="1" applyBorder="1" applyAlignment="1"/>
    <xf numFmtId="0" fontId="5" fillId="30" borderId="8" xfId="0" applyFont="1" applyFill="1" applyBorder="1" applyAlignment="1"/>
    <xf numFmtId="0" fontId="5" fillId="30" borderId="7" xfId="0" applyFont="1" applyFill="1" applyBorder="1" applyAlignment="1"/>
    <xf numFmtId="0" fontId="1" fillId="5" borderId="0" xfId="0" applyFont="1" applyFill="1"/>
    <xf numFmtId="0" fontId="5" fillId="26" borderId="8" xfId="0" applyFont="1" applyFill="1" applyBorder="1" applyAlignment="1"/>
    <xf numFmtId="0" fontId="5" fillId="26" borderId="7" xfId="0" applyFont="1" applyFill="1" applyBorder="1" applyAlignment="1"/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5" fillId="5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5" fillId="14" borderId="3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9" fillId="14" borderId="5" xfId="0" applyFont="1" applyFill="1" applyBorder="1" applyAlignment="1">
      <alignment horizontal="center"/>
    </xf>
    <xf numFmtId="166" fontId="5" fillId="1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245"/>
  <sheetViews>
    <sheetView tabSelected="1" workbookViewId="0">
      <selection activeCell="E2" sqref="E2:G2"/>
    </sheetView>
  </sheetViews>
  <sheetFormatPr defaultColWidth="12.5703125" defaultRowHeight="15.75" customHeight="1"/>
  <cols>
    <col min="1" max="1" width="25.5703125" customWidth="1"/>
    <col min="3" max="3" width="19.5703125" customWidth="1"/>
    <col min="4" max="4" width="22.28515625" customWidth="1"/>
    <col min="5" max="5" width="14.140625" customWidth="1"/>
    <col min="8" max="8" width="16.28515625" customWidth="1"/>
    <col min="9" max="9" width="15.5703125" customWidth="1"/>
  </cols>
  <sheetData>
    <row r="1" spans="1:20" ht="34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/>
      <c r="K1" s="5"/>
      <c r="L1" s="6"/>
      <c r="M1" s="6"/>
    </row>
    <row r="2" spans="1:20" ht="15">
      <c r="A2" s="167"/>
      <c r="B2" s="168"/>
      <c r="C2" s="169"/>
      <c r="D2" s="7" t="s">
        <v>9</v>
      </c>
      <c r="E2" s="170"/>
      <c r="F2" s="168"/>
      <c r="G2" s="169"/>
      <c r="H2" s="7" t="s">
        <v>10</v>
      </c>
      <c r="I2" s="8"/>
      <c r="K2" s="9"/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5">
      <c r="A3" s="167" t="s">
        <v>20</v>
      </c>
      <c r="B3" s="168"/>
      <c r="C3" s="168"/>
      <c r="D3" s="168"/>
      <c r="E3" s="168"/>
      <c r="F3" s="168"/>
      <c r="G3" s="168"/>
      <c r="H3" s="169"/>
      <c r="K3" s="11" t="s">
        <v>21</v>
      </c>
      <c r="L3" s="12"/>
      <c r="M3" s="13">
        <v>1500</v>
      </c>
      <c r="N3" s="13">
        <f>SUM(H53,H55,H64,H65)</f>
        <v>1330</v>
      </c>
      <c r="O3" s="14"/>
      <c r="P3" s="14"/>
      <c r="Q3" s="13">
        <v>800</v>
      </c>
      <c r="R3" s="14"/>
      <c r="S3" s="14"/>
      <c r="T3" s="15">
        <v>975</v>
      </c>
    </row>
    <row r="4" spans="1:20" ht="15">
      <c r="A4" s="171" t="s">
        <v>22</v>
      </c>
      <c r="B4" s="168"/>
      <c r="C4" s="168"/>
      <c r="D4" s="168"/>
      <c r="E4" s="168"/>
      <c r="F4" s="168"/>
      <c r="G4" s="168"/>
      <c r="H4" s="169"/>
      <c r="K4" s="16" t="s">
        <v>23</v>
      </c>
      <c r="L4" s="14">
        <f>H9</f>
        <v>810</v>
      </c>
      <c r="M4" s="13">
        <v>400</v>
      </c>
      <c r="N4" s="13">
        <v>800</v>
      </c>
      <c r="O4" s="14"/>
      <c r="P4" s="14"/>
      <c r="Q4" s="14"/>
      <c r="R4" s="15">
        <v>875</v>
      </c>
      <c r="S4" s="14"/>
      <c r="T4" s="14"/>
    </row>
    <row r="5" spans="1:20" ht="15">
      <c r="A5" s="172" t="s">
        <v>24</v>
      </c>
      <c r="B5" s="173"/>
      <c r="C5" s="173"/>
      <c r="D5" s="173"/>
      <c r="E5" s="173"/>
      <c r="F5" s="173"/>
      <c r="G5" s="173"/>
      <c r="H5" s="174"/>
      <c r="K5" s="17" t="s">
        <v>25</v>
      </c>
      <c r="L5" s="14">
        <f>SUM(H7,H8)</f>
        <v>800</v>
      </c>
      <c r="M5" s="15">
        <v>1000</v>
      </c>
      <c r="N5" s="14"/>
      <c r="O5" s="14"/>
      <c r="P5" s="14"/>
      <c r="Q5" s="14"/>
      <c r="R5" s="14"/>
      <c r="S5" s="14"/>
      <c r="T5" s="14"/>
    </row>
    <row r="6" spans="1:20" ht="15">
      <c r="A6" s="175" t="s">
        <v>26</v>
      </c>
      <c r="B6" s="168"/>
      <c r="C6" s="168"/>
      <c r="D6" s="168"/>
      <c r="E6" s="168"/>
      <c r="F6" s="168"/>
      <c r="G6" s="168"/>
      <c r="H6" s="169"/>
      <c r="K6" s="18" t="s">
        <v>27</v>
      </c>
      <c r="L6" s="14"/>
      <c r="M6" s="19">
        <f>SUM(H31,H28,H27)</f>
        <v>1000</v>
      </c>
      <c r="N6" s="19">
        <f>H60+H63</f>
        <v>900</v>
      </c>
      <c r="O6" s="15">
        <v>975</v>
      </c>
      <c r="P6" s="14"/>
      <c r="Q6" s="19"/>
      <c r="R6" s="19"/>
      <c r="S6" s="14"/>
      <c r="T6" s="13">
        <v>800</v>
      </c>
    </row>
    <row r="7" spans="1:20" ht="15">
      <c r="A7" s="20" t="s">
        <v>28</v>
      </c>
      <c r="B7" s="21">
        <v>40</v>
      </c>
      <c r="C7" s="21">
        <v>133</v>
      </c>
      <c r="D7" s="22">
        <f>133/2</f>
        <v>66.5</v>
      </c>
      <c r="E7" s="21">
        <v>11</v>
      </c>
      <c r="F7" s="21">
        <v>2.5</v>
      </c>
      <c r="G7" s="21">
        <v>0</v>
      </c>
      <c r="H7" s="21">
        <v>400</v>
      </c>
      <c r="I7" s="16" t="s">
        <v>29</v>
      </c>
      <c r="J7" s="8" t="s">
        <v>30</v>
      </c>
      <c r="K7" s="23" t="s">
        <v>31</v>
      </c>
      <c r="L7" s="14"/>
      <c r="M7" s="14">
        <f>SUM(H24,H25)</f>
        <v>1000</v>
      </c>
      <c r="N7" s="12">
        <f>SUM(H57,H58)</f>
        <v>800</v>
      </c>
      <c r="O7" s="14"/>
      <c r="P7" s="14"/>
      <c r="Q7" s="14"/>
      <c r="R7" s="19"/>
      <c r="S7" s="15">
        <v>1000</v>
      </c>
      <c r="T7" s="14"/>
    </row>
    <row r="8" spans="1:20" ht="15">
      <c r="A8" s="20" t="s">
        <v>32</v>
      </c>
      <c r="B8" s="21">
        <v>40</v>
      </c>
      <c r="C8" s="21">
        <v>175</v>
      </c>
      <c r="D8" s="21">
        <v>70</v>
      </c>
      <c r="E8" s="21">
        <v>4.7</v>
      </c>
      <c r="F8" s="21">
        <v>0</v>
      </c>
      <c r="G8" s="24">
        <v>49.7</v>
      </c>
      <c r="H8" s="21">
        <v>400</v>
      </c>
      <c r="I8" s="17" t="s">
        <v>33</v>
      </c>
      <c r="K8" s="25" t="s">
        <v>34</v>
      </c>
      <c r="L8" s="14"/>
      <c r="M8" s="14">
        <f>SUM(H36,H37)</f>
        <v>900</v>
      </c>
      <c r="N8" s="15">
        <v>975</v>
      </c>
      <c r="O8" s="14"/>
      <c r="P8" s="14"/>
      <c r="Q8" s="14"/>
      <c r="R8" s="19"/>
      <c r="S8" s="14"/>
      <c r="T8" s="14"/>
    </row>
    <row r="9" spans="1:20" ht="15">
      <c r="A9" s="20" t="s">
        <v>35</v>
      </c>
      <c r="B9" s="26">
        <v>81</v>
      </c>
      <c r="C9" s="26">
        <v>452</v>
      </c>
      <c r="D9" s="26">
        <f>448/100*81</f>
        <v>362.88000000000005</v>
      </c>
      <c r="E9" s="26">
        <f>3.7/100*81</f>
        <v>2.9970000000000003</v>
      </c>
      <c r="F9" s="26">
        <f>17.7/100*81</f>
        <v>14.337</v>
      </c>
      <c r="G9" s="26">
        <f>70/100*81</f>
        <v>56.699999999999996</v>
      </c>
      <c r="H9" s="26">
        <v>810</v>
      </c>
      <c r="I9" s="16" t="s">
        <v>29</v>
      </c>
      <c r="J9" s="8" t="s">
        <v>36</v>
      </c>
      <c r="K9" s="27" t="s">
        <v>37</v>
      </c>
      <c r="L9" s="15">
        <f>SUM(H13,H15,H18,N20,H19)</f>
        <v>1235</v>
      </c>
      <c r="M9" s="14">
        <f>SUM(H26,H29,H30)+260</f>
        <v>520</v>
      </c>
      <c r="N9" s="19">
        <f>SUM(H54,H56,H72,H73,H75,H59)</f>
        <v>520</v>
      </c>
      <c r="O9" s="14"/>
      <c r="P9" s="19"/>
      <c r="Q9" s="14"/>
      <c r="R9" s="19"/>
      <c r="S9" s="14"/>
      <c r="T9" s="14"/>
    </row>
    <row r="10" spans="1:20" ht="15">
      <c r="A10" s="28" t="s">
        <v>38</v>
      </c>
      <c r="B10" s="29">
        <f>SUM(B4:B9)</f>
        <v>161</v>
      </c>
      <c r="C10" s="29">
        <f t="shared" ref="C10:H10" si="0">SUM(C7:C9)</f>
        <v>760</v>
      </c>
      <c r="D10" s="29">
        <f t="shared" si="0"/>
        <v>499.38000000000005</v>
      </c>
      <c r="E10" s="29">
        <f t="shared" si="0"/>
        <v>18.696999999999999</v>
      </c>
      <c r="F10" s="29">
        <f t="shared" si="0"/>
        <v>16.837</v>
      </c>
      <c r="G10" s="29">
        <f t="shared" si="0"/>
        <v>106.4</v>
      </c>
      <c r="H10" s="29">
        <f t="shared" si="0"/>
        <v>1610</v>
      </c>
      <c r="K10" s="30" t="s">
        <v>39</v>
      </c>
      <c r="L10" s="13">
        <v>180</v>
      </c>
      <c r="M10" s="14">
        <f>H32</f>
        <v>500</v>
      </c>
      <c r="N10" s="13">
        <v>400</v>
      </c>
      <c r="O10" s="14"/>
      <c r="P10" s="14"/>
      <c r="Q10" s="14"/>
      <c r="R10" s="14"/>
      <c r="S10" s="14"/>
      <c r="T10" s="14"/>
    </row>
    <row r="11" spans="1:20" ht="15">
      <c r="A11" s="175" t="s">
        <v>40</v>
      </c>
      <c r="B11" s="168"/>
      <c r="C11" s="168"/>
      <c r="D11" s="168"/>
      <c r="E11" s="168"/>
      <c r="F11" s="168"/>
      <c r="G11" s="168"/>
      <c r="H11" s="169"/>
      <c r="K11" s="31" t="s">
        <v>41</v>
      </c>
      <c r="L11" s="14">
        <f>H16</f>
        <v>1350</v>
      </c>
      <c r="M11" s="13">
        <v>400</v>
      </c>
      <c r="N11" s="13">
        <v>500</v>
      </c>
      <c r="O11" s="14"/>
      <c r="P11" s="14"/>
      <c r="Q11" s="15">
        <v>975</v>
      </c>
      <c r="R11" s="19"/>
      <c r="S11" s="14"/>
      <c r="T11" s="14"/>
    </row>
    <row r="12" spans="1:20" ht="15">
      <c r="A12" s="20" t="s">
        <v>42</v>
      </c>
      <c r="B12" s="32">
        <v>80</v>
      </c>
      <c r="C12" s="32">
        <v>335</v>
      </c>
      <c r="D12" s="33">
        <f>335/100*80</f>
        <v>268</v>
      </c>
      <c r="E12" s="32">
        <f>10/100*80</f>
        <v>8</v>
      </c>
      <c r="F12" s="32">
        <v>1</v>
      </c>
      <c r="G12" s="32">
        <f>69/100*80</f>
        <v>55.199999999999996</v>
      </c>
      <c r="H12" s="32">
        <v>800</v>
      </c>
      <c r="I12" s="34" t="s">
        <v>43</v>
      </c>
      <c r="K12" s="34" t="s">
        <v>44</v>
      </c>
      <c r="L12" s="9">
        <f>H12+H17</f>
        <v>1200</v>
      </c>
      <c r="M12" s="10">
        <v>800</v>
      </c>
      <c r="N12" s="10">
        <v>700</v>
      </c>
      <c r="O12" s="9"/>
      <c r="P12" s="35">
        <v>1000</v>
      </c>
      <c r="Q12" s="9"/>
      <c r="R12" s="9"/>
      <c r="S12" s="9"/>
      <c r="T12" s="9"/>
    </row>
    <row r="13" spans="1:20" ht="15">
      <c r="A13" s="20" t="s">
        <v>45</v>
      </c>
      <c r="B13" s="36">
        <v>97.5</v>
      </c>
      <c r="C13" s="27">
        <v>257</v>
      </c>
      <c r="D13" s="36">
        <v>257</v>
      </c>
      <c r="E13" s="36">
        <v>15</v>
      </c>
      <c r="F13" s="36">
        <v>11</v>
      </c>
      <c r="G13" s="36">
        <v>0</v>
      </c>
      <c r="H13" s="36">
        <v>975</v>
      </c>
      <c r="I13" s="30" t="s">
        <v>46</v>
      </c>
    </row>
    <row r="14" spans="1:20" ht="15">
      <c r="A14" s="20" t="s">
        <v>47</v>
      </c>
      <c r="B14" s="37">
        <v>18</v>
      </c>
      <c r="C14" s="37">
        <v>274</v>
      </c>
      <c r="D14" s="37">
        <f>274/100*15</f>
        <v>41.1</v>
      </c>
      <c r="E14" s="37">
        <f>16.4/100*15</f>
        <v>2.4599999999999995</v>
      </c>
      <c r="F14" s="37">
        <f>4/100*15</f>
        <v>0.6</v>
      </c>
      <c r="G14" s="37">
        <f>45/100*15</f>
        <v>6.75</v>
      </c>
      <c r="H14" s="37">
        <v>180</v>
      </c>
      <c r="I14" s="30" t="s">
        <v>46</v>
      </c>
    </row>
    <row r="15" spans="1:20" ht="15">
      <c r="A15" s="20" t="s">
        <v>48</v>
      </c>
      <c r="B15" s="36">
        <v>3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30</v>
      </c>
      <c r="I15" s="27" t="s">
        <v>49</v>
      </c>
      <c r="K15" s="8" t="s">
        <v>37</v>
      </c>
    </row>
    <row r="16" spans="1:20" ht="15">
      <c r="A16" s="20" t="s">
        <v>50</v>
      </c>
      <c r="B16" s="38">
        <v>135</v>
      </c>
      <c r="C16" s="38">
        <v>520</v>
      </c>
      <c r="D16" s="39">
        <f>520/100*135</f>
        <v>702</v>
      </c>
      <c r="E16" s="38">
        <v>8</v>
      </c>
      <c r="F16" s="38">
        <v>33</v>
      </c>
      <c r="G16" s="38">
        <v>97</v>
      </c>
      <c r="H16" s="38">
        <v>1350</v>
      </c>
      <c r="I16" s="31" t="s">
        <v>41</v>
      </c>
      <c r="K16" s="5" t="s">
        <v>51</v>
      </c>
      <c r="L16" s="40">
        <f>SUM(H19,H45,H56,H73,H30)</f>
        <v>1000</v>
      </c>
    </row>
    <row r="17" spans="1:12" ht="15">
      <c r="A17" s="20" t="s">
        <v>32</v>
      </c>
      <c r="B17" s="32">
        <v>40</v>
      </c>
      <c r="C17" s="32">
        <v>175</v>
      </c>
      <c r="D17" s="32">
        <v>70</v>
      </c>
      <c r="E17" s="32">
        <v>4.7</v>
      </c>
      <c r="F17" s="32">
        <v>0</v>
      </c>
      <c r="G17" s="41">
        <v>49.7</v>
      </c>
      <c r="H17" s="32">
        <v>400</v>
      </c>
      <c r="I17" s="17" t="s">
        <v>33</v>
      </c>
      <c r="K17" s="5" t="s">
        <v>48</v>
      </c>
      <c r="L17" s="40">
        <f>H15+H26+H44+H54+H75</f>
        <v>150</v>
      </c>
    </row>
    <row r="18" spans="1:12" ht="15">
      <c r="A18" s="20" t="s">
        <v>52</v>
      </c>
      <c r="B18" s="36">
        <v>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30</v>
      </c>
      <c r="I18" s="27" t="s">
        <v>49</v>
      </c>
      <c r="K18" s="5" t="s">
        <v>52</v>
      </c>
      <c r="L18" s="40">
        <f>H18+H29+H46+H59+H72</f>
        <v>150</v>
      </c>
    </row>
    <row r="19" spans="1:12" ht="15">
      <c r="A19" s="20" t="s">
        <v>51</v>
      </c>
      <c r="B19" s="42">
        <v>20</v>
      </c>
      <c r="C19" s="43">
        <v>374</v>
      </c>
      <c r="D19" s="43">
        <v>74.8</v>
      </c>
      <c r="E19" s="43">
        <v>0</v>
      </c>
      <c r="F19" s="43">
        <v>3</v>
      </c>
      <c r="G19" s="43">
        <v>99.5</v>
      </c>
      <c r="H19" s="43">
        <v>200</v>
      </c>
      <c r="I19" s="27" t="s">
        <v>49</v>
      </c>
      <c r="K19" s="5"/>
    </row>
    <row r="20" spans="1:12" ht="15">
      <c r="A20" s="44"/>
      <c r="B20" s="45">
        <f t="shared" ref="B20:H20" si="1">SUM(B12:B19)</f>
        <v>396.5</v>
      </c>
      <c r="C20" s="45">
        <f t="shared" si="1"/>
        <v>1935</v>
      </c>
      <c r="D20" s="45">
        <f t="shared" si="1"/>
        <v>1412.8999999999999</v>
      </c>
      <c r="E20" s="45">
        <f t="shared" si="1"/>
        <v>38.160000000000004</v>
      </c>
      <c r="F20" s="45">
        <f t="shared" si="1"/>
        <v>48.6</v>
      </c>
      <c r="G20" s="45">
        <f t="shared" si="1"/>
        <v>308.14999999999998</v>
      </c>
      <c r="H20" s="45">
        <f t="shared" si="1"/>
        <v>3965</v>
      </c>
      <c r="K20" s="5"/>
    </row>
    <row r="21" spans="1:12" ht="15">
      <c r="A21" s="46" t="s">
        <v>53</v>
      </c>
      <c r="B21" s="47">
        <f>B10+B20</f>
        <v>557.5</v>
      </c>
      <c r="C21" s="47">
        <f t="shared" ref="C21:G21" si="2">SUM(C10+C20)</f>
        <v>2695</v>
      </c>
      <c r="D21" s="48">
        <f t="shared" si="2"/>
        <v>1912.28</v>
      </c>
      <c r="E21" s="47">
        <f t="shared" si="2"/>
        <v>56.856999999999999</v>
      </c>
      <c r="F21" s="47">
        <f t="shared" si="2"/>
        <v>65.436999999999998</v>
      </c>
      <c r="G21" s="47">
        <f t="shared" si="2"/>
        <v>414.54999999999995</v>
      </c>
      <c r="H21" s="47">
        <f>SUM(H4:H19)</f>
        <v>7185</v>
      </c>
      <c r="K21" s="49"/>
    </row>
    <row r="22" spans="1:12" ht="15">
      <c r="A22" s="176" t="s">
        <v>54</v>
      </c>
      <c r="B22" s="173"/>
      <c r="C22" s="173"/>
      <c r="D22" s="173"/>
      <c r="E22" s="173"/>
      <c r="F22" s="173"/>
      <c r="G22" s="173"/>
      <c r="H22" s="174"/>
      <c r="K22" s="5"/>
    </row>
    <row r="23" spans="1:12" ht="15">
      <c r="A23" s="175" t="s">
        <v>55</v>
      </c>
      <c r="B23" s="168"/>
      <c r="C23" s="168"/>
      <c r="D23" s="168"/>
      <c r="E23" s="168"/>
      <c r="F23" s="168"/>
      <c r="G23" s="168"/>
      <c r="H23" s="169"/>
      <c r="K23" s="5"/>
    </row>
    <row r="24" spans="1:12" ht="15">
      <c r="A24" s="20" t="s">
        <v>56</v>
      </c>
      <c r="B24" s="50">
        <v>70</v>
      </c>
      <c r="C24" s="50">
        <v>352</v>
      </c>
      <c r="D24" s="51">
        <f>352/100*70</f>
        <v>246.4</v>
      </c>
      <c r="E24" s="50">
        <f>12.3/100*70</f>
        <v>8.6100000000000012</v>
      </c>
      <c r="F24" s="50">
        <f>6.2/100*70</f>
        <v>4.34</v>
      </c>
      <c r="G24" s="50">
        <f>69/100*70</f>
        <v>48.3</v>
      </c>
      <c r="H24" s="50">
        <v>700</v>
      </c>
      <c r="I24" s="23" t="s">
        <v>57</v>
      </c>
      <c r="K24" s="5"/>
    </row>
    <row r="25" spans="1:12" ht="15">
      <c r="A25" s="20" t="s">
        <v>58</v>
      </c>
      <c r="B25" s="50">
        <v>30</v>
      </c>
      <c r="C25" s="50">
        <v>506</v>
      </c>
      <c r="D25" s="51">
        <f>506/100*40</f>
        <v>202.39999999999998</v>
      </c>
      <c r="E25" s="50">
        <f>15/100*40</f>
        <v>6</v>
      </c>
      <c r="F25" s="50">
        <f>34/100*40</f>
        <v>13.600000000000001</v>
      </c>
      <c r="G25" s="50">
        <f>35/100*40</f>
        <v>14</v>
      </c>
      <c r="H25" s="50">
        <v>300</v>
      </c>
      <c r="I25" s="23" t="s">
        <v>57</v>
      </c>
      <c r="K25" s="5"/>
    </row>
    <row r="26" spans="1:12" ht="15">
      <c r="A26" s="20" t="s">
        <v>48</v>
      </c>
      <c r="B26" s="36">
        <v>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30</v>
      </c>
      <c r="I26" s="27" t="s">
        <v>49</v>
      </c>
    </row>
    <row r="27" spans="1:12" ht="15">
      <c r="A27" s="20" t="s">
        <v>59</v>
      </c>
      <c r="B27" s="52">
        <v>40</v>
      </c>
      <c r="C27" s="52">
        <v>344</v>
      </c>
      <c r="D27" s="53">
        <f>344/100*40</f>
        <v>137.6</v>
      </c>
      <c r="E27" s="52">
        <f>25/100*40</f>
        <v>10</v>
      </c>
      <c r="F27" s="52">
        <f>27/100*40</f>
        <v>10.8</v>
      </c>
      <c r="G27" s="52">
        <v>0</v>
      </c>
      <c r="H27" s="52">
        <v>400</v>
      </c>
      <c r="I27" s="23" t="s">
        <v>57</v>
      </c>
    </row>
    <row r="28" spans="1:12" ht="15">
      <c r="A28" s="20" t="s">
        <v>60</v>
      </c>
      <c r="B28" s="52">
        <v>20</v>
      </c>
      <c r="C28" s="52">
        <v>496</v>
      </c>
      <c r="D28" s="53">
        <f>496/100*20</f>
        <v>99.2</v>
      </c>
      <c r="E28" s="52">
        <f>26/100*20</f>
        <v>5.2</v>
      </c>
      <c r="F28" s="52">
        <f>27/100*20</f>
        <v>5.4</v>
      </c>
      <c r="G28" s="52">
        <f>39/100*20</f>
        <v>7.8000000000000007</v>
      </c>
      <c r="H28" s="52">
        <v>200</v>
      </c>
      <c r="I28" s="54" t="s">
        <v>61</v>
      </c>
    </row>
    <row r="29" spans="1:12" ht="15">
      <c r="A29" s="20" t="s">
        <v>52</v>
      </c>
      <c r="B29" s="36">
        <v>3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30</v>
      </c>
      <c r="I29" s="27" t="s">
        <v>49</v>
      </c>
    </row>
    <row r="30" spans="1:12" ht="15">
      <c r="A30" s="20" t="s">
        <v>51</v>
      </c>
      <c r="B30" s="55">
        <v>20</v>
      </c>
      <c r="C30" s="56">
        <v>374</v>
      </c>
      <c r="D30" s="56">
        <v>74.8</v>
      </c>
      <c r="E30" s="56">
        <v>0</v>
      </c>
      <c r="F30" s="56">
        <v>3</v>
      </c>
      <c r="G30" s="56">
        <v>99.5</v>
      </c>
      <c r="H30" s="56">
        <v>200</v>
      </c>
      <c r="I30" s="27" t="s">
        <v>49</v>
      </c>
    </row>
    <row r="31" spans="1:12" ht="15">
      <c r="A31" s="20" t="s">
        <v>32</v>
      </c>
      <c r="B31" s="52">
        <v>40</v>
      </c>
      <c r="C31" s="52">
        <v>175</v>
      </c>
      <c r="D31" s="52">
        <v>70</v>
      </c>
      <c r="E31" s="52">
        <v>4.7</v>
      </c>
      <c r="F31" s="52">
        <v>0</v>
      </c>
      <c r="G31" s="57">
        <v>49.7</v>
      </c>
      <c r="H31" s="52">
        <v>400</v>
      </c>
      <c r="I31" s="17" t="s">
        <v>33</v>
      </c>
    </row>
    <row r="32" spans="1:12" ht="15">
      <c r="A32" s="20" t="s">
        <v>62</v>
      </c>
      <c r="B32" s="37">
        <v>50</v>
      </c>
      <c r="C32" s="37">
        <v>417</v>
      </c>
      <c r="D32" s="58">
        <f>417/2</f>
        <v>208.5</v>
      </c>
      <c r="E32" s="37">
        <v>4</v>
      </c>
      <c r="F32" s="37">
        <v>5</v>
      </c>
      <c r="G32" s="37">
        <f>75/2</f>
        <v>37.5</v>
      </c>
      <c r="H32" s="37">
        <v>500</v>
      </c>
      <c r="I32" s="59" t="s">
        <v>63</v>
      </c>
    </row>
    <row r="33" spans="1:10" ht="15">
      <c r="A33" s="60"/>
      <c r="B33" s="61">
        <f>SUM(B24:B32)</f>
        <v>276</v>
      </c>
      <c r="C33" s="61">
        <f t="shared" ref="C33:H33" si="3">SUM(C24:C32)</f>
        <v>2664</v>
      </c>
      <c r="D33" s="61">
        <f t="shared" si="3"/>
        <v>1038.9000000000001</v>
      </c>
      <c r="E33" s="61">
        <f t="shared" si="3"/>
        <v>38.51</v>
      </c>
      <c r="F33" s="61">
        <f t="shared" si="3"/>
        <v>42.14</v>
      </c>
      <c r="G33" s="61">
        <f t="shared" si="3"/>
        <v>256.8</v>
      </c>
      <c r="H33" s="61">
        <f t="shared" si="3"/>
        <v>2760</v>
      </c>
    </row>
    <row r="34" spans="1:10" ht="15">
      <c r="A34" s="175" t="s">
        <v>64</v>
      </c>
      <c r="B34" s="168"/>
      <c r="C34" s="168"/>
      <c r="D34" s="168"/>
      <c r="E34" s="168"/>
      <c r="F34" s="168"/>
      <c r="G34" s="168"/>
      <c r="H34" s="169"/>
    </row>
    <row r="35" spans="1:10" ht="15">
      <c r="A35" s="20" t="s">
        <v>32</v>
      </c>
      <c r="B35" s="26">
        <v>40</v>
      </c>
      <c r="C35" s="26">
        <v>175</v>
      </c>
      <c r="D35" s="26">
        <v>70</v>
      </c>
      <c r="E35" s="26">
        <v>4.7</v>
      </c>
      <c r="F35" s="26">
        <v>0</v>
      </c>
      <c r="G35" s="62">
        <v>49.7</v>
      </c>
      <c r="H35" s="26">
        <v>400</v>
      </c>
      <c r="I35" s="17" t="s">
        <v>33</v>
      </c>
    </row>
    <row r="36" spans="1:10" ht="15">
      <c r="A36" s="20" t="s">
        <v>28</v>
      </c>
      <c r="B36" s="63">
        <v>40</v>
      </c>
      <c r="C36" s="64">
        <v>526</v>
      </c>
      <c r="D36" s="64">
        <v>210.4</v>
      </c>
      <c r="E36" s="64">
        <v>15.8</v>
      </c>
      <c r="F36" s="64">
        <v>51.4</v>
      </c>
      <c r="G36" s="64">
        <v>0</v>
      </c>
      <c r="H36" s="64">
        <v>400</v>
      </c>
      <c r="I36" s="31" t="s">
        <v>41</v>
      </c>
    </row>
    <row r="37" spans="1:10" ht="15">
      <c r="A37" s="20" t="s">
        <v>65</v>
      </c>
      <c r="B37" s="65">
        <v>50</v>
      </c>
      <c r="C37" s="65">
        <v>480</v>
      </c>
      <c r="D37" s="66">
        <f>480/2</f>
        <v>240</v>
      </c>
      <c r="E37" s="65">
        <v>3.5</v>
      </c>
      <c r="F37" s="65">
        <f>25/2</f>
        <v>12.5</v>
      </c>
      <c r="G37" s="65">
        <v>33</v>
      </c>
      <c r="H37" s="65">
        <v>500</v>
      </c>
      <c r="I37" s="31" t="s">
        <v>41</v>
      </c>
    </row>
    <row r="38" spans="1:10" ht="15">
      <c r="A38" s="67"/>
      <c r="B38" s="68">
        <f t="shared" ref="B38:H38" si="4">SUM(B35:B37)</f>
        <v>130</v>
      </c>
      <c r="C38" s="68">
        <f t="shared" si="4"/>
        <v>1181</v>
      </c>
      <c r="D38" s="68">
        <f t="shared" si="4"/>
        <v>520.4</v>
      </c>
      <c r="E38" s="68">
        <f t="shared" si="4"/>
        <v>24</v>
      </c>
      <c r="F38" s="68">
        <f t="shared" si="4"/>
        <v>63.9</v>
      </c>
      <c r="G38" s="68">
        <f t="shared" si="4"/>
        <v>82.7</v>
      </c>
      <c r="H38" s="68">
        <f t="shared" si="4"/>
        <v>1300</v>
      </c>
    </row>
    <row r="39" spans="1:10" ht="15">
      <c r="A39" s="175" t="s">
        <v>66</v>
      </c>
      <c r="B39" s="168"/>
      <c r="C39" s="168"/>
      <c r="D39" s="168"/>
      <c r="E39" s="168"/>
      <c r="F39" s="168"/>
      <c r="G39" s="168"/>
      <c r="H39" s="169"/>
    </row>
    <row r="40" spans="1:10" ht="15">
      <c r="A40" s="20" t="s">
        <v>67</v>
      </c>
      <c r="B40" s="32">
        <v>80</v>
      </c>
      <c r="C40" s="32">
        <v>346</v>
      </c>
      <c r="D40" s="33">
        <f>346/100*80</f>
        <v>276.8</v>
      </c>
      <c r="E40" s="32">
        <f>12/100*80</f>
        <v>9.6</v>
      </c>
      <c r="F40" s="32">
        <v>2</v>
      </c>
      <c r="G40" s="32">
        <f>75/100*80</f>
        <v>60</v>
      </c>
      <c r="H40" s="32">
        <v>800</v>
      </c>
      <c r="I40" s="34" t="s">
        <v>68</v>
      </c>
    </row>
    <row r="41" spans="1:10" ht="18.75" customHeight="1">
      <c r="A41" s="20" t="s">
        <v>69</v>
      </c>
      <c r="B41" s="21">
        <v>100</v>
      </c>
      <c r="C41" s="21">
        <v>200</v>
      </c>
      <c r="D41" s="21">
        <v>200</v>
      </c>
      <c r="E41" s="21">
        <v>15</v>
      </c>
      <c r="F41" s="21">
        <v>16</v>
      </c>
      <c r="G41" s="21">
        <v>0</v>
      </c>
      <c r="H41" s="21">
        <v>1000</v>
      </c>
      <c r="I41" s="30" t="s">
        <v>70</v>
      </c>
    </row>
    <row r="42" spans="1:10" ht="15">
      <c r="A42" s="20" t="s">
        <v>71</v>
      </c>
      <c r="B42" s="69">
        <v>10</v>
      </c>
      <c r="C42" s="69">
        <v>358</v>
      </c>
      <c r="D42" s="70">
        <f>358/100*10</f>
        <v>35.799999999999997</v>
      </c>
      <c r="E42" s="69">
        <f>37/100*10</f>
        <v>3.7</v>
      </c>
      <c r="F42" s="69">
        <v>0.8</v>
      </c>
      <c r="G42" s="69">
        <f>25/100*10</f>
        <v>2.5</v>
      </c>
      <c r="H42" s="69">
        <v>100</v>
      </c>
      <c r="I42" s="11" t="s">
        <v>72</v>
      </c>
    </row>
    <row r="43" spans="1:10" ht="15">
      <c r="A43" s="20" t="s">
        <v>32</v>
      </c>
      <c r="B43" s="38">
        <v>40</v>
      </c>
      <c r="C43" s="38">
        <v>175</v>
      </c>
      <c r="D43" s="38">
        <v>70</v>
      </c>
      <c r="E43" s="38">
        <v>4.7</v>
      </c>
      <c r="F43" s="38">
        <v>0</v>
      </c>
      <c r="G43" s="71">
        <v>49.7</v>
      </c>
      <c r="H43" s="38">
        <v>400</v>
      </c>
      <c r="I43" s="17" t="s">
        <v>33</v>
      </c>
    </row>
    <row r="44" spans="1:10" ht="15">
      <c r="A44" s="20" t="s">
        <v>48</v>
      </c>
      <c r="B44" s="36">
        <v>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30</v>
      </c>
      <c r="I44" s="27" t="s">
        <v>49</v>
      </c>
    </row>
    <row r="45" spans="1:10" ht="15">
      <c r="A45" s="20" t="s">
        <v>51</v>
      </c>
      <c r="B45" s="42">
        <v>20</v>
      </c>
      <c r="C45" s="43">
        <v>374</v>
      </c>
      <c r="D45" s="43">
        <v>74.8</v>
      </c>
      <c r="E45" s="43">
        <v>0</v>
      </c>
      <c r="F45" s="43">
        <v>3</v>
      </c>
      <c r="G45" s="43">
        <v>99.5</v>
      </c>
      <c r="H45" s="43">
        <v>200</v>
      </c>
      <c r="I45" s="27" t="s">
        <v>49</v>
      </c>
    </row>
    <row r="46" spans="1:10" ht="15">
      <c r="A46" s="20" t="s">
        <v>52</v>
      </c>
      <c r="B46" s="36">
        <v>3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30</v>
      </c>
      <c r="I46" s="27" t="s">
        <v>49</v>
      </c>
    </row>
    <row r="47" spans="1:10" ht="15">
      <c r="A47" s="20" t="s">
        <v>73</v>
      </c>
      <c r="B47" s="69">
        <v>140</v>
      </c>
      <c r="C47" s="69">
        <v>364</v>
      </c>
      <c r="D47" s="70">
        <f>364/100*140</f>
        <v>509.6</v>
      </c>
      <c r="E47" s="69">
        <v>3</v>
      </c>
      <c r="F47" s="69">
        <v>3.5</v>
      </c>
      <c r="G47" s="69">
        <f>35/2</f>
        <v>17.5</v>
      </c>
      <c r="H47" s="69">
        <v>1400</v>
      </c>
      <c r="I47" s="59" t="s">
        <v>63</v>
      </c>
    </row>
    <row r="48" spans="1:10" ht="15">
      <c r="A48" s="72"/>
      <c r="B48" s="73">
        <f t="shared" ref="B48:H48" si="5">SUM(B40:B47)</f>
        <v>396</v>
      </c>
      <c r="C48" s="73">
        <f t="shared" si="5"/>
        <v>1817</v>
      </c>
      <c r="D48" s="73">
        <f t="shared" si="5"/>
        <v>1167</v>
      </c>
      <c r="E48" s="73">
        <f t="shared" si="5"/>
        <v>36</v>
      </c>
      <c r="F48" s="73">
        <f t="shared" si="5"/>
        <v>25.3</v>
      </c>
      <c r="G48" s="73">
        <f t="shared" si="5"/>
        <v>229.2</v>
      </c>
      <c r="H48" s="73">
        <f t="shared" si="5"/>
        <v>3960</v>
      </c>
      <c r="I48" s="8"/>
      <c r="J48" s="8"/>
    </row>
    <row r="49" spans="1:11" ht="15">
      <c r="A49" s="46" t="s">
        <v>53</v>
      </c>
      <c r="B49" s="47">
        <f t="shared" ref="B49:E49" si="6">B33+B38+B48</f>
        <v>802</v>
      </c>
      <c r="C49" s="47">
        <f t="shared" si="6"/>
        <v>5662</v>
      </c>
      <c r="D49" s="47">
        <f t="shared" si="6"/>
        <v>2726.3</v>
      </c>
      <c r="E49" s="47">
        <f t="shared" si="6"/>
        <v>98.509999999999991</v>
      </c>
      <c r="F49" s="47">
        <f>E33+E38+E48</f>
        <v>98.509999999999991</v>
      </c>
      <c r="G49" s="47">
        <f>G33+G38+G48</f>
        <v>568.70000000000005</v>
      </c>
      <c r="H49" s="74">
        <f>H48+H38+H33</f>
        <v>8020</v>
      </c>
      <c r="I49" s="8"/>
      <c r="J49" s="8"/>
    </row>
    <row r="50" spans="1:11" ht="15">
      <c r="A50" s="176" t="s">
        <v>74</v>
      </c>
      <c r="B50" s="173"/>
      <c r="C50" s="173"/>
      <c r="D50" s="173"/>
      <c r="E50" s="173"/>
      <c r="F50" s="173"/>
      <c r="G50" s="173"/>
      <c r="H50" s="174"/>
    </row>
    <row r="51" spans="1:11" ht="15">
      <c r="A51" s="175" t="s">
        <v>75</v>
      </c>
      <c r="B51" s="168"/>
      <c r="C51" s="168"/>
      <c r="D51" s="168"/>
      <c r="E51" s="168"/>
      <c r="F51" s="168"/>
      <c r="G51" s="168"/>
      <c r="H51" s="169"/>
    </row>
    <row r="52" spans="1:11" ht="15">
      <c r="A52" s="20" t="s">
        <v>76</v>
      </c>
      <c r="B52" s="32">
        <v>70</v>
      </c>
      <c r="C52" s="32">
        <v>133.4</v>
      </c>
      <c r="D52" s="33">
        <f>133.4/100*70</f>
        <v>93.38000000000001</v>
      </c>
      <c r="E52" s="32">
        <f>2.2/100*70</f>
        <v>1.5400000000000003</v>
      </c>
      <c r="F52" s="32">
        <f>2.5/100*70</f>
        <v>1.75</v>
      </c>
      <c r="G52" s="32">
        <f>26/100*80</f>
        <v>20.8</v>
      </c>
      <c r="H52" s="32">
        <v>700</v>
      </c>
      <c r="I52" s="75" t="s">
        <v>43</v>
      </c>
    </row>
    <row r="53" spans="1:11" ht="15">
      <c r="A53" s="20" t="s">
        <v>77</v>
      </c>
      <c r="B53" s="69">
        <v>10</v>
      </c>
      <c r="C53" s="69">
        <v>231</v>
      </c>
      <c r="D53" s="69">
        <v>23.1</v>
      </c>
      <c r="E53" s="69">
        <v>0.2</v>
      </c>
      <c r="F53" s="69">
        <v>0</v>
      </c>
      <c r="G53" s="69">
        <v>5.9</v>
      </c>
      <c r="H53" s="69">
        <v>100</v>
      </c>
      <c r="I53" s="11" t="s">
        <v>72</v>
      </c>
    </row>
    <row r="54" spans="1:11" ht="15">
      <c r="A54" s="20" t="s">
        <v>48</v>
      </c>
      <c r="B54" s="36">
        <v>3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30</v>
      </c>
      <c r="I54" s="27" t="s">
        <v>49</v>
      </c>
    </row>
    <row r="55" spans="1:11" ht="15">
      <c r="A55" s="20" t="s">
        <v>78</v>
      </c>
      <c r="B55" s="69">
        <v>3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30</v>
      </c>
      <c r="I55" s="11" t="s">
        <v>72</v>
      </c>
    </row>
    <row r="56" spans="1:11" ht="15">
      <c r="A56" s="20" t="s">
        <v>51</v>
      </c>
      <c r="B56" s="42">
        <v>20</v>
      </c>
      <c r="C56" s="43">
        <v>374</v>
      </c>
      <c r="D56" s="43">
        <v>74.8</v>
      </c>
      <c r="E56" s="43">
        <v>0</v>
      </c>
      <c r="F56" s="43">
        <v>3</v>
      </c>
      <c r="G56" s="43">
        <v>99.5</v>
      </c>
      <c r="H56" s="43">
        <v>200</v>
      </c>
      <c r="I56" s="27" t="s">
        <v>49</v>
      </c>
    </row>
    <row r="57" spans="1:11" ht="15">
      <c r="A57" s="20" t="s">
        <v>32</v>
      </c>
      <c r="B57" s="50">
        <v>40</v>
      </c>
      <c r="C57" s="50">
        <v>175</v>
      </c>
      <c r="D57" s="50">
        <v>70</v>
      </c>
      <c r="E57" s="50">
        <v>4.7</v>
      </c>
      <c r="F57" s="50">
        <v>0</v>
      </c>
      <c r="G57" s="76">
        <v>49.7</v>
      </c>
      <c r="H57" s="50">
        <v>400</v>
      </c>
      <c r="I57" s="17" t="s">
        <v>33</v>
      </c>
    </row>
    <row r="58" spans="1:11" ht="15">
      <c r="A58" s="20" t="s">
        <v>59</v>
      </c>
      <c r="B58" s="50">
        <v>40</v>
      </c>
      <c r="C58" s="50">
        <v>344</v>
      </c>
      <c r="D58" s="51">
        <f>344/100*40</f>
        <v>137.6</v>
      </c>
      <c r="E58" s="50">
        <f>25/100*40</f>
        <v>10</v>
      </c>
      <c r="F58" s="50">
        <f>27/100*40</f>
        <v>10.8</v>
      </c>
      <c r="G58" s="50">
        <v>0</v>
      </c>
      <c r="H58" s="50">
        <v>400</v>
      </c>
      <c r="I58" s="23" t="s">
        <v>79</v>
      </c>
    </row>
    <row r="59" spans="1:11" ht="15">
      <c r="A59" s="20" t="s">
        <v>80</v>
      </c>
      <c r="B59" s="36">
        <v>3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30</v>
      </c>
      <c r="I59" s="27" t="s">
        <v>49</v>
      </c>
      <c r="K59" s="5"/>
    </row>
    <row r="60" spans="1:11" ht="15">
      <c r="A60" s="20" t="s">
        <v>81</v>
      </c>
      <c r="B60" s="52">
        <v>50</v>
      </c>
      <c r="C60" s="52">
        <v>324</v>
      </c>
      <c r="D60" s="53">
        <f>324/2</f>
        <v>162</v>
      </c>
      <c r="E60" s="52">
        <v>0</v>
      </c>
      <c r="F60" s="52">
        <v>0</v>
      </c>
      <c r="G60" s="52">
        <v>40</v>
      </c>
      <c r="H60" s="52">
        <v>500</v>
      </c>
      <c r="I60" s="59" t="s">
        <v>63</v>
      </c>
      <c r="K60" s="5"/>
    </row>
    <row r="61" spans="1:11" ht="15">
      <c r="A61" s="60"/>
      <c r="B61" s="61">
        <f t="shared" ref="B61:H61" si="7">SUM(B52:B60)</f>
        <v>239</v>
      </c>
      <c r="C61" s="61">
        <f t="shared" si="7"/>
        <v>1581.4</v>
      </c>
      <c r="D61" s="61">
        <f t="shared" si="7"/>
        <v>560.88</v>
      </c>
      <c r="E61" s="61">
        <f t="shared" si="7"/>
        <v>16.440000000000001</v>
      </c>
      <c r="F61" s="61">
        <f t="shared" si="7"/>
        <v>15.55</v>
      </c>
      <c r="G61" s="61">
        <f t="shared" si="7"/>
        <v>215.9</v>
      </c>
      <c r="H61" s="61">
        <f t="shared" si="7"/>
        <v>2390</v>
      </c>
      <c r="K61" s="5"/>
    </row>
    <row r="62" spans="1:11" ht="15">
      <c r="A62" s="175" t="s">
        <v>82</v>
      </c>
      <c r="B62" s="168"/>
      <c r="C62" s="168"/>
      <c r="D62" s="168"/>
      <c r="E62" s="168"/>
      <c r="F62" s="168"/>
      <c r="G62" s="168"/>
      <c r="H62" s="169"/>
      <c r="K62" s="5"/>
    </row>
    <row r="63" spans="1:11" ht="15">
      <c r="A63" s="20" t="s">
        <v>32</v>
      </c>
      <c r="B63" s="52">
        <v>40</v>
      </c>
      <c r="C63" s="52">
        <v>175</v>
      </c>
      <c r="D63" s="52">
        <v>70</v>
      </c>
      <c r="E63" s="52">
        <v>4.7</v>
      </c>
      <c r="F63" s="52">
        <v>0</v>
      </c>
      <c r="G63" s="57">
        <v>49.7</v>
      </c>
      <c r="H63" s="52">
        <v>400</v>
      </c>
      <c r="I63" s="17" t="s">
        <v>33</v>
      </c>
      <c r="K63" s="5"/>
    </row>
    <row r="64" spans="1:11" ht="15">
      <c r="A64" s="20" t="s">
        <v>28</v>
      </c>
      <c r="B64" s="77">
        <v>40</v>
      </c>
      <c r="C64" s="78">
        <v>526</v>
      </c>
      <c r="D64" s="78">
        <v>210.4</v>
      </c>
      <c r="E64" s="78">
        <v>15.8</v>
      </c>
      <c r="F64" s="78">
        <v>51.4</v>
      </c>
      <c r="G64" s="78">
        <v>0</v>
      </c>
      <c r="H64" s="78">
        <v>400</v>
      </c>
      <c r="I64" s="11" t="s">
        <v>72</v>
      </c>
      <c r="K64" s="49"/>
    </row>
    <row r="65" spans="1:11" ht="15">
      <c r="A65" s="20" t="s">
        <v>83</v>
      </c>
      <c r="B65" s="69">
        <v>80</v>
      </c>
      <c r="C65" s="69">
        <v>498</v>
      </c>
      <c r="D65" s="70">
        <f>498/100*80</f>
        <v>398.40000000000003</v>
      </c>
      <c r="E65" s="69">
        <v>3</v>
      </c>
      <c r="F65" s="69">
        <f>24/100*8</f>
        <v>1.92</v>
      </c>
      <c r="G65" s="69">
        <f>70/100*80</f>
        <v>56</v>
      </c>
      <c r="H65" s="69">
        <v>800</v>
      </c>
      <c r="I65" s="11" t="s">
        <v>72</v>
      </c>
      <c r="K65" s="5"/>
    </row>
    <row r="66" spans="1:11" ht="15">
      <c r="A66" s="60"/>
      <c r="B66" s="61">
        <f t="shared" ref="B66:H66" si="8">SUM(B63:B65)</f>
        <v>160</v>
      </c>
      <c r="C66" s="61">
        <f t="shared" si="8"/>
        <v>1199</v>
      </c>
      <c r="D66" s="61">
        <f t="shared" si="8"/>
        <v>678.8</v>
      </c>
      <c r="E66" s="61">
        <f t="shared" si="8"/>
        <v>23.5</v>
      </c>
      <c r="F66" s="61">
        <f t="shared" si="8"/>
        <v>53.32</v>
      </c>
      <c r="G66" s="61">
        <f t="shared" si="8"/>
        <v>105.7</v>
      </c>
      <c r="H66" s="61">
        <f t="shared" si="8"/>
        <v>1600</v>
      </c>
      <c r="K66" s="5"/>
    </row>
    <row r="67" spans="1:11" ht="15">
      <c r="A67" s="175" t="s">
        <v>84</v>
      </c>
      <c r="B67" s="168"/>
      <c r="C67" s="168"/>
      <c r="D67" s="168"/>
      <c r="E67" s="168"/>
      <c r="F67" s="168"/>
      <c r="G67" s="168"/>
      <c r="H67" s="169"/>
      <c r="K67" s="5"/>
    </row>
    <row r="68" spans="1:11" ht="15">
      <c r="A68" s="20" t="s">
        <v>85</v>
      </c>
      <c r="B68" s="26">
        <v>80</v>
      </c>
      <c r="C68" s="26">
        <v>317</v>
      </c>
      <c r="D68" s="79">
        <f>317/100*80</f>
        <v>253.6</v>
      </c>
      <c r="E68" s="26">
        <f>6.6/100*80</f>
        <v>5.28</v>
      </c>
      <c r="F68" s="26">
        <v>0</v>
      </c>
      <c r="G68" s="26">
        <f>71.6/100*80</f>
        <v>57.28</v>
      </c>
      <c r="H68" s="26">
        <v>800</v>
      </c>
      <c r="I68" s="30" t="s">
        <v>70</v>
      </c>
      <c r="K68" s="5"/>
    </row>
    <row r="69" spans="1:11" ht="15">
      <c r="A69" s="20" t="s">
        <v>86</v>
      </c>
      <c r="B69" s="69">
        <v>10</v>
      </c>
      <c r="C69" s="69">
        <v>282</v>
      </c>
      <c r="D69" s="70">
        <f>282/100*20</f>
        <v>56.4</v>
      </c>
      <c r="E69" s="69">
        <f>23/100*20</f>
        <v>4.6000000000000005</v>
      </c>
      <c r="F69" s="69">
        <f>6/100*20</f>
        <v>1.2</v>
      </c>
      <c r="G69" s="69">
        <f>31/100*20</f>
        <v>6.2</v>
      </c>
      <c r="H69" s="69">
        <v>100</v>
      </c>
      <c r="I69" s="11" t="s">
        <v>72</v>
      </c>
    </row>
    <row r="70" spans="1:11" ht="15">
      <c r="A70" s="20" t="s">
        <v>87</v>
      </c>
      <c r="B70" s="65">
        <v>97.5</v>
      </c>
      <c r="C70" s="65">
        <v>213</v>
      </c>
      <c r="D70" s="65">
        <v>213</v>
      </c>
      <c r="E70" s="65">
        <v>15</v>
      </c>
      <c r="F70" s="65">
        <v>17</v>
      </c>
      <c r="G70" s="65">
        <v>0</v>
      </c>
      <c r="H70" s="65">
        <v>975</v>
      </c>
      <c r="I70" s="30" t="s">
        <v>70</v>
      </c>
    </row>
    <row r="71" spans="1:11" ht="15">
      <c r="A71" s="20" t="s">
        <v>32</v>
      </c>
      <c r="B71" s="37">
        <v>40</v>
      </c>
      <c r="C71" s="37">
        <v>175</v>
      </c>
      <c r="D71" s="37">
        <v>70</v>
      </c>
      <c r="E71" s="37">
        <v>4.7</v>
      </c>
      <c r="F71" s="37">
        <v>0</v>
      </c>
      <c r="G71" s="80">
        <v>49.7</v>
      </c>
      <c r="H71" s="37">
        <v>400</v>
      </c>
      <c r="I71" s="17" t="s">
        <v>33</v>
      </c>
    </row>
    <row r="72" spans="1:11" ht="15">
      <c r="A72" s="20" t="s">
        <v>80</v>
      </c>
      <c r="B72" s="36">
        <v>3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30</v>
      </c>
      <c r="I72" s="81" t="s">
        <v>49</v>
      </c>
    </row>
    <row r="73" spans="1:11" ht="15">
      <c r="A73" s="20" t="s">
        <v>51</v>
      </c>
      <c r="B73" s="42">
        <v>20</v>
      </c>
      <c r="C73" s="43">
        <v>374</v>
      </c>
      <c r="D73" s="43">
        <v>74.8</v>
      </c>
      <c r="E73" s="43">
        <v>0</v>
      </c>
      <c r="F73" s="43">
        <v>3</v>
      </c>
      <c r="G73" s="43">
        <v>99.5</v>
      </c>
      <c r="H73" s="43">
        <v>200</v>
      </c>
      <c r="I73" s="27" t="s">
        <v>49</v>
      </c>
    </row>
    <row r="74" spans="1:11" ht="15">
      <c r="A74" s="20" t="s">
        <v>88</v>
      </c>
      <c r="B74" s="38">
        <v>50</v>
      </c>
      <c r="C74" s="38">
        <v>560</v>
      </c>
      <c r="D74" s="39">
        <f>560/2</f>
        <v>280</v>
      </c>
      <c r="E74" s="38">
        <f>13/2</f>
        <v>6.5</v>
      </c>
      <c r="F74" s="38">
        <f>37/2</f>
        <v>18.5</v>
      </c>
      <c r="G74" s="38">
        <f>43/2</f>
        <v>21.5</v>
      </c>
      <c r="H74" s="38">
        <v>500</v>
      </c>
      <c r="I74" s="59" t="s">
        <v>63</v>
      </c>
    </row>
    <row r="75" spans="1:11" ht="15">
      <c r="A75" s="20" t="s">
        <v>48</v>
      </c>
      <c r="B75" s="36">
        <v>3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30</v>
      </c>
      <c r="I75" s="27" t="s">
        <v>49</v>
      </c>
    </row>
    <row r="76" spans="1:11" ht="15">
      <c r="A76" s="44"/>
      <c r="B76" s="82">
        <f t="shared" ref="B76:H76" si="9">SUM(B68:B75)</f>
        <v>303.5</v>
      </c>
      <c r="C76" s="45">
        <f t="shared" si="9"/>
        <v>1921</v>
      </c>
      <c r="D76" s="45">
        <f t="shared" si="9"/>
        <v>947.8</v>
      </c>
      <c r="E76" s="45">
        <f t="shared" si="9"/>
        <v>36.08</v>
      </c>
      <c r="F76" s="45">
        <f t="shared" si="9"/>
        <v>39.700000000000003</v>
      </c>
      <c r="G76" s="45">
        <f t="shared" si="9"/>
        <v>234.18</v>
      </c>
      <c r="H76" s="82">
        <f t="shared" si="9"/>
        <v>3035</v>
      </c>
    </row>
    <row r="77" spans="1:11" ht="15">
      <c r="A77" s="46" t="s">
        <v>89</v>
      </c>
      <c r="B77" s="74">
        <f t="shared" ref="B77:H77" si="10">SUM(B76+B66+B61)</f>
        <v>702.5</v>
      </c>
      <c r="C77" s="83">
        <f t="shared" si="10"/>
        <v>4701.3999999999996</v>
      </c>
      <c r="D77" s="47">
        <f t="shared" si="10"/>
        <v>2187.48</v>
      </c>
      <c r="E77" s="47">
        <f t="shared" si="10"/>
        <v>76.02</v>
      </c>
      <c r="F77" s="47">
        <f t="shared" si="10"/>
        <v>108.57000000000001</v>
      </c>
      <c r="G77" s="47">
        <f t="shared" si="10"/>
        <v>555.78</v>
      </c>
      <c r="H77" s="74">
        <f t="shared" si="10"/>
        <v>7025</v>
      </c>
    </row>
    <row r="78" spans="1:11" ht="15">
      <c r="A78" s="176" t="s">
        <v>90</v>
      </c>
      <c r="B78" s="173"/>
      <c r="C78" s="173"/>
      <c r="D78" s="173"/>
      <c r="E78" s="173"/>
      <c r="F78" s="173"/>
      <c r="G78" s="173"/>
      <c r="H78" s="174"/>
    </row>
    <row r="79" spans="1:11" ht="15">
      <c r="A79" s="175" t="s">
        <v>91</v>
      </c>
      <c r="B79" s="168"/>
      <c r="C79" s="168"/>
      <c r="D79" s="168"/>
      <c r="E79" s="168"/>
      <c r="F79" s="168"/>
      <c r="G79" s="168"/>
      <c r="H79" s="169"/>
    </row>
    <row r="80" spans="1:11" ht="15">
      <c r="A80" s="84" t="s">
        <v>92</v>
      </c>
      <c r="B80" s="85">
        <v>60</v>
      </c>
      <c r="C80" s="85">
        <v>325</v>
      </c>
      <c r="D80" s="86">
        <f>325/100*60</f>
        <v>195</v>
      </c>
      <c r="E80" s="85">
        <f>6.9/100*60</f>
        <v>4.1400000000000006</v>
      </c>
      <c r="F80" s="85">
        <v>0</v>
      </c>
      <c r="G80" s="85">
        <f>72/100*60</f>
        <v>43.199999999999996</v>
      </c>
      <c r="H80" s="85">
        <v>600</v>
      </c>
    </row>
    <row r="81" spans="1:9" ht="15">
      <c r="A81" s="84" t="s">
        <v>93</v>
      </c>
      <c r="B81" s="85">
        <v>25</v>
      </c>
      <c r="C81" s="85">
        <v>241</v>
      </c>
      <c r="D81" s="86">
        <f>241/100*25</f>
        <v>60.25</v>
      </c>
      <c r="E81" s="85">
        <f>3.5/100*25</f>
        <v>0.87500000000000011</v>
      </c>
      <c r="F81" s="85">
        <v>0</v>
      </c>
      <c r="G81" s="85">
        <f>51/100*25</f>
        <v>12.75</v>
      </c>
      <c r="H81" s="85">
        <v>250</v>
      </c>
    </row>
    <row r="82" spans="1:9" ht="15">
      <c r="A82" s="84" t="s">
        <v>48</v>
      </c>
      <c r="B82" s="85">
        <v>3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30</v>
      </c>
    </row>
    <row r="83" spans="1:9" ht="15">
      <c r="A83" s="20" t="s">
        <v>60</v>
      </c>
      <c r="B83" s="52">
        <v>20</v>
      </c>
      <c r="C83" s="52">
        <v>496</v>
      </c>
      <c r="D83" s="53">
        <f>496/100*20</f>
        <v>99.2</v>
      </c>
      <c r="E83" s="52">
        <f>26/100*20</f>
        <v>5.2</v>
      </c>
      <c r="F83" s="52">
        <f>27/100*20</f>
        <v>5.4</v>
      </c>
      <c r="G83" s="52">
        <f>39/100*20</f>
        <v>7.8000000000000007</v>
      </c>
      <c r="H83" s="52">
        <v>200</v>
      </c>
      <c r="I83" s="18" t="s">
        <v>94</v>
      </c>
    </row>
    <row r="84" spans="1:9" ht="15">
      <c r="A84" s="84" t="s">
        <v>95</v>
      </c>
      <c r="B84" s="85">
        <v>50</v>
      </c>
      <c r="C84" s="85">
        <v>326</v>
      </c>
      <c r="D84" s="86">
        <f>326/2</f>
        <v>163</v>
      </c>
      <c r="E84" s="85">
        <v>0.4</v>
      </c>
      <c r="F84" s="85">
        <v>0</v>
      </c>
      <c r="G84" s="85">
        <v>40</v>
      </c>
      <c r="H84" s="85">
        <v>500</v>
      </c>
    </row>
    <row r="85" spans="1:9" ht="15">
      <c r="A85" s="84" t="s">
        <v>51</v>
      </c>
      <c r="B85" s="87">
        <v>20</v>
      </c>
      <c r="C85" s="88">
        <v>374</v>
      </c>
      <c r="D85" s="88">
        <v>74.8</v>
      </c>
      <c r="E85" s="88">
        <v>0</v>
      </c>
      <c r="F85" s="88">
        <v>3</v>
      </c>
      <c r="G85" s="88">
        <v>99.5</v>
      </c>
      <c r="H85" s="88">
        <v>200</v>
      </c>
    </row>
    <row r="86" spans="1:9" ht="15">
      <c r="A86" s="84" t="s">
        <v>59</v>
      </c>
      <c r="B86" s="85">
        <v>40</v>
      </c>
      <c r="C86" s="85">
        <v>344</v>
      </c>
      <c r="D86" s="86">
        <f>344/100*40</f>
        <v>137.6</v>
      </c>
      <c r="E86" s="85">
        <f>25/100*40</f>
        <v>10</v>
      </c>
      <c r="F86" s="85">
        <f>27/100*40</f>
        <v>10.8</v>
      </c>
      <c r="G86" s="85">
        <v>0</v>
      </c>
      <c r="H86" s="85">
        <v>400</v>
      </c>
    </row>
    <row r="87" spans="1:9" ht="15">
      <c r="A87" s="84" t="s">
        <v>32</v>
      </c>
      <c r="B87" s="85">
        <v>40</v>
      </c>
      <c r="C87" s="85">
        <v>175</v>
      </c>
      <c r="D87" s="85">
        <v>70</v>
      </c>
      <c r="E87" s="85">
        <v>4.7</v>
      </c>
      <c r="F87" s="85">
        <v>0</v>
      </c>
      <c r="G87" s="89">
        <v>49.7</v>
      </c>
      <c r="H87" s="85">
        <v>400</v>
      </c>
    </row>
    <row r="88" spans="1:9" ht="15">
      <c r="A88" s="84" t="s">
        <v>80</v>
      </c>
      <c r="B88" s="85">
        <v>3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30</v>
      </c>
    </row>
    <row r="89" spans="1:9" ht="15">
      <c r="A89" s="60"/>
      <c r="B89" s="61">
        <f t="shared" ref="B89:H89" si="11">SUM(B80:B88)</f>
        <v>261</v>
      </c>
      <c r="C89" s="61">
        <f t="shared" si="11"/>
        <v>2281</v>
      </c>
      <c r="D89" s="61">
        <f t="shared" si="11"/>
        <v>799.85</v>
      </c>
      <c r="E89" s="61">
        <f t="shared" si="11"/>
        <v>25.315000000000001</v>
      </c>
      <c r="F89" s="61">
        <f t="shared" si="11"/>
        <v>19.200000000000003</v>
      </c>
      <c r="G89" s="61">
        <f t="shared" si="11"/>
        <v>252.95</v>
      </c>
      <c r="H89" s="61">
        <f t="shared" si="11"/>
        <v>2610</v>
      </c>
    </row>
    <row r="90" spans="1:9" ht="15">
      <c r="A90" s="177" t="s">
        <v>96</v>
      </c>
      <c r="B90" s="173"/>
      <c r="C90" s="173"/>
      <c r="D90" s="173"/>
      <c r="E90" s="173"/>
      <c r="F90" s="173"/>
      <c r="G90" s="173"/>
      <c r="H90" s="174"/>
    </row>
    <row r="91" spans="1:9" ht="15">
      <c r="A91" s="84" t="s">
        <v>28</v>
      </c>
      <c r="B91" s="85">
        <v>40</v>
      </c>
      <c r="C91" s="85">
        <v>133</v>
      </c>
      <c r="D91" s="86">
        <f>133/2</f>
        <v>66.5</v>
      </c>
      <c r="E91" s="85">
        <v>11</v>
      </c>
      <c r="F91" s="85">
        <v>2.5</v>
      </c>
      <c r="G91" s="85">
        <v>0</v>
      </c>
      <c r="H91" s="85">
        <v>400</v>
      </c>
    </row>
    <row r="92" spans="1:9" ht="15">
      <c r="A92" s="84" t="s">
        <v>32</v>
      </c>
      <c r="B92" s="85">
        <v>40</v>
      </c>
      <c r="C92" s="85">
        <v>175</v>
      </c>
      <c r="D92" s="85">
        <v>70</v>
      </c>
      <c r="E92" s="85">
        <v>4.7</v>
      </c>
      <c r="F92" s="85">
        <v>0</v>
      </c>
      <c r="G92" s="89">
        <v>49.7</v>
      </c>
      <c r="H92" s="85">
        <v>400</v>
      </c>
    </row>
    <row r="93" spans="1:9" ht="15">
      <c r="A93" s="84" t="s">
        <v>35</v>
      </c>
      <c r="B93" s="85">
        <v>81</v>
      </c>
      <c r="C93" s="85">
        <v>452</v>
      </c>
      <c r="D93" s="85">
        <f>448/100*81</f>
        <v>362.88000000000005</v>
      </c>
      <c r="E93" s="85">
        <f>3.7/100*81</f>
        <v>2.9970000000000003</v>
      </c>
      <c r="F93" s="85">
        <f>17.7/100*81</f>
        <v>14.337</v>
      </c>
      <c r="G93" s="85">
        <f>70/100*81</f>
        <v>56.699999999999996</v>
      </c>
      <c r="H93" s="85">
        <v>810</v>
      </c>
    </row>
    <row r="94" spans="1:9" ht="15">
      <c r="A94" s="28" t="s">
        <v>97</v>
      </c>
      <c r="B94" s="29">
        <f t="shared" ref="B94:H94" si="12">SUM(B91:B93)</f>
        <v>161</v>
      </c>
      <c r="C94" s="29">
        <f t="shared" si="12"/>
        <v>760</v>
      </c>
      <c r="D94" s="29">
        <f t="shared" si="12"/>
        <v>499.38000000000005</v>
      </c>
      <c r="E94" s="29">
        <f t="shared" si="12"/>
        <v>18.696999999999999</v>
      </c>
      <c r="F94" s="29">
        <f t="shared" si="12"/>
        <v>16.837</v>
      </c>
      <c r="G94" s="29">
        <f t="shared" si="12"/>
        <v>106.4</v>
      </c>
      <c r="H94" s="29">
        <f t="shared" si="12"/>
        <v>1610</v>
      </c>
    </row>
    <row r="95" spans="1:9" ht="15">
      <c r="A95" s="175" t="s">
        <v>98</v>
      </c>
      <c r="B95" s="168"/>
      <c r="C95" s="168"/>
      <c r="D95" s="168"/>
      <c r="E95" s="168"/>
      <c r="F95" s="168"/>
      <c r="G95" s="168"/>
      <c r="H95" s="169"/>
    </row>
    <row r="96" spans="1:9" ht="15">
      <c r="A96" s="84" t="s">
        <v>42</v>
      </c>
      <c r="B96" s="85">
        <v>80</v>
      </c>
      <c r="C96" s="85">
        <v>335</v>
      </c>
      <c r="D96" s="86">
        <f>335/100*80</f>
        <v>268</v>
      </c>
      <c r="E96" s="85">
        <f>10/100*80</f>
        <v>8</v>
      </c>
      <c r="F96" s="85">
        <v>1</v>
      </c>
      <c r="G96" s="85">
        <f>69/100*80</f>
        <v>55.199999999999996</v>
      </c>
      <c r="H96" s="85">
        <v>800</v>
      </c>
    </row>
    <row r="97" spans="1:9" ht="15">
      <c r="A97" s="20" t="s">
        <v>99</v>
      </c>
      <c r="B97" s="52">
        <v>100</v>
      </c>
      <c r="C97" s="54">
        <v>257</v>
      </c>
      <c r="D97" s="52">
        <v>257</v>
      </c>
      <c r="E97" s="52">
        <v>15</v>
      </c>
      <c r="F97" s="52">
        <v>11</v>
      </c>
      <c r="G97" s="52">
        <v>0</v>
      </c>
      <c r="H97" s="52">
        <v>1000</v>
      </c>
      <c r="I97" s="30" t="s">
        <v>100</v>
      </c>
    </row>
    <row r="98" spans="1:9" ht="15">
      <c r="A98" s="20" t="s">
        <v>47</v>
      </c>
      <c r="B98" s="37">
        <v>18</v>
      </c>
      <c r="C98" s="37">
        <v>274</v>
      </c>
      <c r="D98" s="37">
        <f>274/100*15</f>
        <v>41.1</v>
      </c>
      <c r="E98" s="37">
        <f>16.4/100*15</f>
        <v>2.4599999999999995</v>
      </c>
      <c r="F98" s="37">
        <f>4/100*15</f>
        <v>0.6</v>
      </c>
      <c r="G98" s="37">
        <f>45/100*15</f>
        <v>6.75</v>
      </c>
      <c r="H98" s="37">
        <v>180</v>
      </c>
      <c r="I98" s="30" t="s">
        <v>100</v>
      </c>
    </row>
    <row r="99" spans="1:9" ht="15">
      <c r="A99" s="84" t="s">
        <v>48</v>
      </c>
      <c r="B99" s="85">
        <v>3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30</v>
      </c>
    </row>
    <row r="100" spans="1:9" ht="15">
      <c r="A100" s="84" t="s">
        <v>50</v>
      </c>
      <c r="B100" s="85">
        <v>135</v>
      </c>
      <c r="C100" s="85">
        <v>520</v>
      </c>
      <c r="D100" s="86">
        <f>520/100*135</f>
        <v>702</v>
      </c>
      <c r="E100" s="85">
        <v>8</v>
      </c>
      <c r="F100" s="85">
        <v>33</v>
      </c>
      <c r="G100" s="85">
        <v>97</v>
      </c>
      <c r="H100" s="85">
        <v>1350</v>
      </c>
    </row>
    <row r="101" spans="1:9" ht="15">
      <c r="A101" s="84" t="s">
        <v>32</v>
      </c>
      <c r="B101" s="85">
        <v>40</v>
      </c>
      <c r="C101" s="85">
        <v>175</v>
      </c>
      <c r="D101" s="85">
        <v>70</v>
      </c>
      <c r="E101" s="85">
        <v>4.7</v>
      </c>
      <c r="F101" s="85">
        <v>0</v>
      </c>
      <c r="G101" s="89">
        <v>49.7</v>
      </c>
      <c r="H101" s="85">
        <v>400</v>
      </c>
    </row>
    <row r="102" spans="1:9" ht="15">
      <c r="A102" s="84" t="s">
        <v>52</v>
      </c>
      <c r="B102" s="85">
        <v>3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30</v>
      </c>
    </row>
    <row r="103" spans="1:9" ht="15">
      <c r="A103" s="84" t="s">
        <v>51</v>
      </c>
      <c r="B103" s="87">
        <v>20</v>
      </c>
      <c r="C103" s="88">
        <v>374</v>
      </c>
      <c r="D103" s="88">
        <v>74.8</v>
      </c>
      <c r="E103" s="88">
        <v>0</v>
      </c>
      <c r="F103" s="88">
        <v>3</v>
      </c>
      <c r="G103" s="88">
        <v>99.5</v>
      </c>
      <c r="H103" s="88">
        <v>200</v>
      </c>
    </row>
    <row r="104" spans="1:9" ht="15">
      <c r="A104" s="44"/>
      <c r="B104" s="45">
        <f t="shared" ref="B104:H104" si="13">SUM(B96:B103)</f>
        <v>399</v>
      </c>
      <c r="C104" s="45">
        <f t="shared" si="13"/>
        <v>1935</v>
      </c>
      <c r="D104" s="45">
        <f t="shared" si="13"/>
        <v>1412.8999999999999</v>
      </c>
      <c r="E104" s="45">
        <f t="shared" si="13"/>
        <v>38.160000000000004</v>
      </c>
      <c r="F104" s="45">
        <f t="shared" si="13"/>
        <v>48.6</v>
      </c>
      <c r="G104" s="45">
        <f t="shared" si="13"/>
        <v>308.14999999999998</v>
      </c>
      <c r="H104" s="45">
        <f t="shared" si="13"/>
        <v>3990</v>
      </c>
    </row>
    <row r="105" spans="1:9" ht="15">
      <c r="A105" s="46" t="s">
        <v>53</v>
      </c>
      <c r="B105" s="74">
        <f t="shared" ref="B105:H105" si="14">B104+B94+B89</f>
        <v>821</v>
      </c>
      <c r="C105" s="47">
        <f t="shared" si="14"/>
        <v>4976</v>
      </c>
      <c r="D105" s="47">
        <f t="shared" si="14"/>
        <v>2712.13</v>
      </c>
      <c r="E105" s="47">
        <f t="shared" si="14"/>
        <v>82.171999999999997</v>
      </c>
      <c r="F105" s="47">
        <f t="shared" si="14"/>
        <v>84.637</v>
      </c>
      <c r="G105" s="47">
        <f t="shared" si="14"/>
        <v>667.5</v>
      </c>
      <c r="H105" s="90">
        <f t="shared" si="14"/>
        <v>8210</v>
      </c>
    </row>
    <row r="106" spans="1:9" ht="15">
      <c r="A106" s="176" t="s">
        <v>101</v>
      </c>
      <c r="B106" s="173"/>
      <c r="C106" s="173"/>
      <c r="D106" s="173"/>
      <c r="E106" s="173"/>
      <c r="F106" s="173"/>
      <c r="G106" s="173"/>
      <c r="H106" s="174"/>
    </row>
    <row r="107" spans="1:9" ht="15">
      <c r="A107" s="175" t="s">
        <v>102</v>
      </c>
      <c r="B107" s="168"/>
      <c r="C107" s="168"/>
      <c r="D107" s="168"/>
      <c r="E107" s="168"/>
      <c r="F107" s="168"/>
      <c r="G107" s="168"/>
      <c r="H107" s="169"/>
    </row>
    <row r="108" spans="1:9" ht="15">
      <c r="A108" s="84" t="s">
        <v>56</v>
      </c>
      <c r="B108" s="85">
        <v>70</v>
      </c>
      <c r="C108" s="85">
        <v>352</v>
      </c>
      <c r="D108" s="86">
        <f>352/100*70</f>
        <v>246.4</v>
      </c>
      <c r="E108" s="85">
        <f>12.3/100*70</f>
        <v>8.6100000000000012</v>
      </c>
      <c r="F108" s="85">
        <f>6.2/100*70</f>
        <v>4.34</v>
      </c>
      <c r="G108" s="85">
        <f>69/100*70</f>
        <v>48.3</v>
      </c>
      <c r="H108" s="85">
        <v>700</v>
      </c>
    </row>
    <row r="109" spans="1:9" ht="15">
      <c r="A109" s="84" t="s">
        <v>58</v>
      </c>
      <c r="B109" s="85">
        <v>30</v>
      </c>
      <c r="C109" s="85">
        <v>506</v>
      </c>
      <c r="D109" s="86">
        <f>506/100*40</f>
        <v>202.39999999999998</v>
      </c>
      <c r="E109" s="85">
        <f>15/100*40</f>
        <v>6</v>
      </c>
      <c r="F109" s="85">
        <f>34/100*40</f>
        <v>13.600000000000001</v>
      </c>
      <c r="G109" s="85">
        <f>35/100*40</f>
        <v>14</v>
      </c>
      <c r="H109" s="85">
        <v>300</v>
      </c>
    </row>
    <row r="110" spans="1:9" ht="15">
      <c r="A110" s="84" t="s">
        <v>48</v>
      </c>
      <c r="B110" s="85">
        <v>3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30</v>
      </c>
    </row>
    <row r="111" spans="1:9" ht="15">
      <c r="A111" s="84" t="s">
        <v>59</v>
      </c>
      <c r="B111" s="85">
        <v>40</v>
      </c>
      <c r="C111" s="85">
        <v>344</v>
      </c>
      <c r="D111" s="86">
        <f>344/100*40</f>
        <v>137.6</v>
      </c>
      <c r="E111" s="85">
        <f>25/100*40</f>
        <v>10</v>
      </c>
      <c r="F111" s="85">
        <f>27/100*40</f>
        <v>10.8</v>
      </c>
      <c r="G111" s="85">
        <v>0</v>
      </c>
      <c r="H111" s="85">
        <v>400</v>
      </c>
    </row>
    <row r="112" spans="1:9" ht="15">
      <c r="A112" s="20" t="s">
        <v>60</v>
      </c>
      <c r="B112" s="52">
        <v>20</v>
      </c>
      <c r="C112" s="52">
        <v>496</v>
      </c>
      <c r="D112" s="53">
        <f>496/100*20</f>
        <v>99.2</v>
      </c>
      <c r="E112" s="52">
        <f>26/100*20</f>
        <v>5.2</v>
      </c>
      <c r="F112" s="52">
        <f>27/100*20</f>
        <v>5.4</v>
      </c>
      <c r="G112" s="52">
        <f>39/100*20</f>
        <v>7.8000000000000007</v>
      </c>
      <c r="H112" s="52">
        <v>200</v>
      </c>
      <c r="I112" s="4" t="s">
        <v>94</v>
      </c>
    </row>
    <row r="113" spans="1:9" ht="15">
      <c r="A113" s="84" t="s">
        <v>52</v>
      </c>
      <c r="B113" s="85">
        <v>3</v>
      </c>
      <c r="C113" s="85">
        <v>0</v>
      </c>
      <c r="D113" s="85">
        <v>0</v>
      </c>
      <c r="E113" s="85">
        <v>0</v>
      </c>
      <c r="F113" s="85">
        <v>0</v>
      </c>
      <c r="G113" s="85">
        <v>0</v>
      </c>
      <c r="H113" s="85">
        <v>30</v>
      </c>
    </row>
    <row r="114" spans="1:9" ht="15">
      <c r="A114" s="84" t="s">
        <v>51</v>
      </c>
      <c r="B114" s="87">
        <v>20</v>
      </c>
      <c r="C114" s="88">
        <v>374</v>
      </c>
      <c r="D114" s="88">
        <v>74.8</v>
      </c>
      <c r="E114" s="88">
        <v>0</v>
      </c>
      <c r="F114" s="88">
        <v>3</v>
      </c>
      <c r="G114" s="88">
        <v>99.5</v>
      </c>
      <c r="H114" s="88">
        <v>200</v>
      </c>
    </row>
    <row r="115" spans="1:9" ht="15">
      <c r="A115" s="84" t="s">
        <v>32</v>
      </c>
      <c r="B115" s="85">
        <v>40</v>
      </c>
      <c r="C115" s="85">
        <v>175</v>
      </c>
      <c r="D115" s="85">
        <v>70</v>
      </c>
      <c r="E115" s="85">
        <v>4.7</v>
      </c>
      <c r="F115" s="85">
        <v>0</v>
      </c>
      <c r="G115" s="89">
        <v>49.7</v>
      </c>
      <c r="H115" s="85">
        <v>400</v>
      </c>
    </row>
    <row r="116" spans="1:9" ht="15">
      <c r="A116" s="84" t="s">
        <v>62</v>
      </c>
      <c r="B116" s="85">
        <v>50</v>
      </c>
      <c r="C116" s="85">
        <v>417</v>
      </c>
      <c r="D116" s="91">
        <f>417/2</f>
        <v>208.5</v>
      </c>
      <c r="E116" s="85">
        <v>4</v>
      </c>
      <c r="F116" s="85">
        <v>5</v>
      </c>
      <c r="G116" s="85">
        <f>75/2</f>
        <v>37.5</v>
      </c>
      <c r="H116" s="85">
        <v>500</v>
      </c>
    </row>
    <row r="117" spans="1:9" ht="15">
      <c r="A117" s="60"/>
      <c r="B117" s="61">
        <f>SUM(B108:B116)</f>
        <v>276</v>
      </c>
      <c r="C117" s="61">
        <f t="shared" ref="C117:H117" si="15">SUM(C108:C116)</f>
        <v>2664</v>
      </c>
      <c r="D117" s="61">
        <f t="shared" si="15"/>
        <v>1038.9000000000001</v>
      </c>
      <c r="E117" s="61">
        <f t="shared" si="15"/>
        <v>38.51</v>
      </c>
      <c r="F117" s="61">
        <f t="shared" si="15"/>
        <v>42.14</v>
      </c>
      <c r="G117" s="61">
        <f t="shared" si="15"/>
        <v>256.8</v>
      </c>
      <c r="H117" s="61">
        <f t="shared" si="15"/>
        <v>2760</v>
      </c>
    </row>
    <row r="118" spans="1:9" ht="15">
      <c r="A118" s="175" t="s">
        <v>103</v>
      </c>
      <c r="B118" s="168"/>
      <c r="C118" s="168"/>
      <c r="D118" s="168"/>
      <c r="E118" s="168"/>
      <c r="F118" s="168"/>
      <c r="G118" s="168"/>
      <c r="H118" s="169"/>
    </row>
    <row r="119" spans="1:9" ht="15">
      <c r="A119" s="84" t="s">
        <v>32</v>
      </c>
      <c r="B119" s="85">
        <v>40</v>
      </c>
      <c r="C119" s="85">
        <v>175</v>
      </c>
      <c r="D119" s="85">
        <v>70</v>
      </c>
      <c r="E119" s="85">
        <v>4.7</v>
      </c>
      <c r="F119" s="85">
        <v>0</v>
      </c>
      <c r="G119" s="89">
        <v>49.7</v>
      </c>
      <c r="H119" s="85">
        <v>400</v>
      </c>
    </row>
    <row r="120" spans="1:9" ht="15">
      <c r="A120" s="84" t="s">
        <v>28</v>
      </c>
      <c r="B120" s="87">
        <v>40</v>
      </c>
      <c r="C120" s="88">
        <v>526</v>
      </c>
      <c r="D120" s="88">
        <v>210.4</v>
      </c>
      <c r="E120" s="88">
        <v>15.8</v>
      </c>
      <c r="F120" s="88">
        <v>51.4</v>
      </c>
      <c r="G120" s="88">
        <v>0</v>
      </c>
      <c r="H120" s="88">
        <v>400</v>
      </c>
    </row>
    <row r="121" spans="1:9" ht="15">
      <c r="A121" s="84" t="s">
        <v>65</v>
      </c>
      <c r="B121" s="85">
        <v>50</v>
      </c>
      <c r="C121" s="85">
        <v>480</v>
      </c>
      <c r="D121" s="86">
        <f>480/2</f>
        <v>240</v>
      </c>
      <c r="E121" s="85">
        <v>3.5</v>
      </c>
      <c r="F121" s="85">
        <f>25/2</f>
        <v>12.5</v>
      </c>
      <c r="G121" s="85">
        <v>33</v>
      </c>
      <c r="H121" s="85">
        <v>500</v>
      </c>
    </row>
    <row r="122" spans="1:9" ht="15">
      <c r="A122" s="67"/>
      <c r="B122" s="68">
        <f t="shared" ref="B122:H122" si="16">SUM(B119:B121)</f>
        <v>130</v>
      </c>
      <c r="C122" s="68">
        <f t="shared" si="16"/>
        <v>1181</v>
      </c>
      <c r="D122" s="68">
        <f t="shared" si="16"/>
        <v>520.4</v>
      </c>
      <c r="E122" s="68">
        <f t="shared" si="16"/>
        <v>24</v>
      </c>
      <c r="F122" s="68">
        <f t="shared" si="16"/>
        <v>63.9</v>
      </c>
      <c r="G122" s="68">
        <f t="shared" si="16"/>
        <v>82.7</v>
      </c>
      <c r="H122" s="68">
        <f t="shared" si="16"/>
        <v>1300</v>
      </c>
    </row>
    <row r="123" spans="1:9" ht="15">
      <c r="A123" s="175" t="s">
        <v>104</v>
      </c>
      <c r="B123" s="168"/>
      <c r="C123" s="168"/>
      <c r="D123" s="168"/>
      <c r="E123" s="168"/>
      <c r="F123" s="168"/>
      <c r="G123" s="168"/>
      <c r="H123" s="169"/>
    </row>
    <row r="124" spans="1:9" ht="15">
      <c r="A124" s="84" t="s">
        <v>67</v>
      </c>
      <c r="B124" s="85">
        <v>80</v>
      </c>
      <c r="C124" s="85">
        <v>346</v>
      </c>
      <c r="D124" s="86">
        <f>346/100*80</f>
        <v>276.8</v>
      </c>
      <c r="E124" s="85">
        <f>12/100*80</f>
        <v>9.6</v>
      </c>
      <c r="F124" s="85">
        <v>2</v>
      </c>
      <c r="G124" s="85">
        <f>75/100*80</f>
        <v>60</v>
      </c>
      <c r="H124" s="85">
        <v>800</v>
      </c>
    </row>
    <row r="125" spans="1:9" ht="15">
      <c r="A125" s="20" t="s">
        <v>69</v>
      </c>
      <c r="B125" s="32">
        <v>100</v>
      </c>
      <c r="C125" s="32">
        <v>200</v>
      </c>
      <c r="D125" s="32">
        <v>200</v>
      </c>
      <c r="E125" s="32">
        <v>15</v>
      </c>
      <c r="F125" s="32">
        <v>16</v>
      </c>
      <c r="G125" s="32">
        <v>0</v>
      </c>
      <c r="H125" s="32">
        <v>1000</v>
      </c>
      <c r="I125" s="30" t="s">
        <v>70</v>
      </c>
    </row>
    <row r="126" spans="1:9" ht="15">
      <c r="A126" s="20" t="s">
        <v>71</v>
      </c>
      <c r="B126" s="69">
        <v>10</v>
      </c>
      <c r="C126" s="69">
        <v>358</v>
      </c>
      <c r="D126" s="70">
        <f>358/100*10</f>
        <v>35.799999999999997</v>
      </c>
      <c r="E126" s="69">
        <f>37/100*10</f>
        <v>3.7</v>
      </c>
      <c r="F126" s="69">
        <v>0.8</v>
      </c>
      <c r="G126" s="69">
        <f>25/100*10</f>
        <v>2.5</v>
      </c>
      <c r="H126" s="69">
        <v>100</v>
      </c>
      <c r="I126" s="11" t="s">
        <v>72</v>
      </c>
    </row>
    <row r="127" spans="1:9" ht="15">
      <c r="A127" s="84" t="s">
        <v>32</v>
      </c>
      <c r="B127" s="85">
        <v>40</v>
      </c>
      <c r="C127" s="85">
        <v>175</v>
      </c>
      <c r="D127" s="85">
        <v>70</v>
      </c>
      <c r="E127" s="85">
        <v>4.7</v>
      </c>
      <c r="F127" s="85">
        <v>0</v>
      </c>
      <c r="G127" s="89">
        <v>49.7</v>
      </c>
      <c r="H127" s="85">
        <v>400</v>
      </c>
    </row>
    <row r="128" spans="1:9" ht="15">
      <c r="A128" s="84" t="s">
        <v>48</v>
      </c>
      <c r="B128" s="85">
        <v>3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30</v>
      </c>
    </row>
    <row r="129" spans="1:9" ht="15">
      <c r="A129" s="84" t="s">
        <v>51</v>
      </c>
      <c r="B129" s="87">
        <v>20</v>
      </c>
      <c r="C129" s="88">
        <v>374</v>
      </c>
      <c r="D129" s="88">
        <v>74.8</v>
      </c>
      <c r="E129" s="88">
        <v>0</v>
      </c>
      <c r="F129" s="88">
        <v>3</v>
      </c>
      <c r="G129" s="88">
        <v>99.5</v>
      </c>
      <c r="H129" s="88">
        <v>200</v>
      </c>
    </row>
    <row r="130" spans="1:9" ht="15">
      <c r="A130" s="84" t="s">
        <v>52</v>
      </c>
      <c r="B130" s="85">
        <v>3</v>
      </c>
      <c r="C130" s="85">
        <v>0</v>
      </c>
      <c r="D130" s="85">
        <v>0</v>
      </c>
      <c r="E130" s="85">
        <v>0</v>
      </c>
      <c r="F130" s="85">
        <v>0</v>
      </c>
      <c r="G130" s="85">
        <v>0</v>
      </c>
      <c r="H130" s="85">
        <v>30</v>
      </c>
    </row>
    <row r="131" spans="1:9" ht="15">
      <c r="A131" s="84" t="s">
        <v>73</v>
      </c>
      <c r="B131" s="85">
        <v>140</v>
      </c>
      <c r="C131" s="85">
        <v>364</v>
      </c>
      <c r="D131" s="86">
        <f>364/100*140</f>
        <v>509.6</v>
      </c>
      <c r="E131" s="85">
        <v>3</v>
      </c>
      <c r="F131" s="85">
        <v>3.5</v>
      </c>
      <c r="G131" s="85">
        <f>35/2</f>
        <v>17.5</v>
      </c>
      <c r="H131" s="85">
        <v>1400</v>
      </c>
    </row>
    <row r="132" spans="1:9" ht="15">
      <c r="A132" s="72"/>
      <c r="B132" s="73">
        <f t="shared" ref="B132:H132" si="17">SUM(B124:B131)</f>
        <v>396</v>
      </c>
      <c r="C132" s="73">
        <f t="shared" si="17"/>
        <v>1817</v>
      </c>
      <c r="D132" s="73">
        <f t="shared" si="17"/>
        <v>1167</v>
      </c>
      <c r="E132" s="73">
        <f t="shared" si="17"/>
        <v>36</v>
      </c>
      <c r="F132" s="73">
        <f t="shared" si="17"/>
        <v>25.3</v>
      </c>
      <c r="G132" s="73">
        <f t="shared" si="17"/>
        <v>229.2</v>
      </c>
      <c r="H132" s="73">
        <f t="shared" si="17"/>
        <v>3960</v>
      </c>
    </row>
    <row r="133" spans="1:9" ht="15">
      <c r="A133" s="46" t="s">
        <v>53</v>
      </c>
      <c r="B133" s="47">
        <f t="shared" ref="B133:E133" si="18">B117+B122+B132</f>
        <v>802</v>
      </c>
      <c r="C133" s="47">
        <f t="shared" si="18"/>
        <v>5662</v>
      </c>
      <c r="D133" s="47">
        <f t="shared" si="18"/>
        <v>2726.3</v>
      </c>
      <c r="E133" s="47">
        <f t="shared" si="18"/>
        <v>98.509999999999991</v>
      </c>
      <c r="F133" s="47">
        <f>E117+E122+E132</f>
        <v>98.509999999999991</v>
      </c>
      <c r="G133" s="47">
        <f>G117+G122+G132</f>
        <v>568.70000000000005</v>
      </c>
      <c r="H133" s="74">
        <f>H132+H122+H117</f>
        <v>8020</v>
      </c>
    </row>
    <row r="134" spans="1:9" ht="15">
      <c r="A134" s="176" t="s">
        <v>105</v>
      </c>
      <c r="B134" s="173"/>
      <c r="C134" s="173"/>
      <c r="D134" s="173"/>
      <c r="E134" s="173"/>
      <c r="F134" s="173"/>
      <c r="G134" s="173"/>
      <c r="H134" s="174"/>
    </row>
    <row r="135" spans="1:9" ht="15">
      <c r="A135" s="177" t="s">
        <v>106</v>
      </c>
      <c r="B135" s="173"/>
      <c r="C135" s="173"/>
      <c r="D135" s="173"/>
      <c r="E135" s="173"/>
      <c r="F135" s="173"/>
      <c r="G135" s="173"/>
      <c r="H135" s="174"/>
    </row>
    <row r="136" spans="1:9" ht="15">
      <c r="A136" s="20" t="s">
        <v>76</v>
      </c>
      <c r="B136" s="32">
        <v>70</v>
      </c>
      <c r="C136" s="32">
        <v>133.4</v>
      </c>
      <c r="D136" s="33">
        <f>133.4/100*70</f>
        <v>93.38000000000001</v>
      </c>
      <c r="E136" s="32">
        <f>2.2/100*70</f>
        <v>1.5400000000000003</v>
      </c>
      <c r="F136" s="32">
        <f>2.5/100*70</f>
        <v>1.75</v>
      </c>
      <c r="G136" s="32">
        <f>26/100*80</f>
        <v>20.8</v>
      </c>
      <c r="H136" s="32">
        <v>700</v>
      </c>
      <c r="I136" s="34" t="s">
        <v>43</v>
      </c>
    </row>
    <row r="137" spans="1:9" ht="15">
      <c r="A137" s="20" t="s">
        <v>77</v>
      </c>
      <c r="B137" s="69">
        <v>10</v>
      </c>
      <c r="C137" s="69">
        <v>231</v>
      </c>
      <c r="D137" s="69">
        <v>23.1</v>
      </c>
      <c r="E137" s="69">
        <v>0.2</v>
      </c>
      <c r="F137" s="69">
        <v>0</v>
      </c>
      <c r="G137" s="69">
        <v>5.9</v>
      </c>
      <c r="H137" s="69">
        <v>100</v>
      </c>
      <c r="I137" s="11" t="s">
        <v>72</v>
      </c>
    </row>
    <row r="138" spans="1:9" ht="15">
      <c r="A138" s="84" t="s">
        <v>48</v>
      </c>
      <c r="B138" s="85">
        <v>3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30</v>
      </c>
    </row>
    <row r="139" spans="1:9" ht="15">
      <c r="A139" s="20" t="s">
        <v>78</v>
      </c>
      <c r="B139" s="69">
        <v>3</v>
      </c>
      <c r="C139" s="69">
        <v>0</v>
      </c>
      <c r="D139" s="69">
        <v>0</v>
      </c>
      <c r="E139" s="69">
        <v>0</v>
      </c>
      <c r="F139" s="69">
        <v>0</v>
      </c>
      <c r="G139" s="69">
        <v>0</v>
      </c>
      <c r="H139" s="69">
        <v>30</v>
      </c>
      <c r="I139" s="11" t="s">
        <v>72</v>
      </c>
    </row>
    <row r="140" spans="1:9" ht="15">
      <c r="A140" s="84" t="s">
        <v>51</v>
      </c>
      <c r="B140" s="87">
        <v>20</v>
      </c>
      <c r="C140" s="88">
        <v>374</v>
      </c>
      <c r="D140" s="88">
        <v>74.8</v>
      </c>
      <c r="E140" s="88">
        <v>0</v>
      </c>
      <c r="F140" s="88">
        <v>3</v>
      </c>
      <c r="G140" s="88">
        <v>99.5</v>
      </c>
      <c r="H140" s="88">
        <v>200</v>
      </c>
    </row>
    <row r="141" spans="1:9" ht="15">
      <c r="A141" s="84" t="s">
        <v>32</v>
      </c>
      <c r="B141" s="85">
        <v>40</v>
      </c>
      <c r="C141" s="85">
        <v>175</v>
      </c>
      <c r="D141" s="85">
        <v>70</v>
      </c>
      <c r="E141" s="85">
        <v>4.7</v>
      </c>
      <c r="F141" s="85">
        <v>0</v>
      </c>
      <c r="G141" s="89">
        <v>49.7</v>
      </c>
      <c r="H141" s="85">
        <v>400</v>
      </c>
    </row>
    <row r="142" spans="1:9" ht="15">
      <c r="A142" s="84" t="s">
        <v>59</v>
      </c>
      <c r="B142" s="85">
        <v>40</v>
      </c>
      <c r="C142" s="85">
        <v>344</v>
      </c>
      <c r="D142" s="86">
        <f>344/100*40</f>
        <v>137.6</v>
      </c>
      <c r="E142" s="85">
        <f>25/100*40</f>
        <v>10</v>
      </c>
      <c r="F142" s="85">
        <f>27/100*40</f>
        <v>10.8</v>
      </c>
      <c r="G142" s="85">
        <v>0</v>
      </c>
      <c r="H142" s="85">
        <v>400</v>
      </c>
    </row>
    <row r="143" spans="1:9" ht="15">
      <c r="A143" s="84" t="s">
        <v>80</v>
      </c>
      <c r="B143" s="85">
        <v>3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30</v>
      </c>
    </row>
    <row r="144" spans="1:9" ht="15">
      <c r="A144" s="84" t="s">
        <v>81</v>
      </c>
      <c r="B144" s="85">
        <v>50</v>
      </c>
      <c r="C144" s="85">
        <v>324</v>
      </c>
      <c r="D144" s="86">
        <f>324/2</f>
        <v>162</v>
      </c>
      <c r="E144" s="85">
        <v>0</v>
      </c>
      <c r="F144" s="85">
        <v>0</v>
      </c>
      <c r="G144" s="85">
        <v>40</v>
      </c>
      <c r="H144" s="85">
        <v>500</v>
      </c>
    </row>
    <row r="145" spans="1:9" ht="15">
      <c r="A145" s="60"/>
      <c r="B145" s="61">
        <f t="shared" ref="B145:H145" si="19">SUM(B136:B144)</f>
        <v>239</v>
      </c>
      <c r="C145" s="61">
        <f t="shared" si="19"/>
        <v>1581.4</v>
      </c>
      <c r="D145" s="61">
        <f t="shared" si="19"/>
        <v>560.88</v>
      </c>
      <c r="E145" s="61">
        <f t="shared" si="19"/>
        <v>16.440000000000001</v>
      </c>
      <c r="F145" s="61">
        <f t="shared" si="19"/>
        <v>15.55</v>
      </c>
      <c r="G145" s="61">
        <f t="shared" si="19"/>
        <v>215.9</v>
      </c>
      <c r="H145" s="61">
        <f t="shared" si="19"/>
        <v>2390</v>
      </c>
    </row>
    <row r="146" spans="1:9" ht="15">
      <c r="A146" s="175" t="s">
        <v>107</v>
      </c>
      <c r="B146" s="168"/>
      <c r="C146" s="168"/>
      <c r="D146" s="168"/>
      <c r="E146" s="168"/>
      <c r="F146" s="168"/>
      <c r="G146" s="168"/>
      <c r="H146" s="169"/>
    </row>
    <row r="147" spans="1:9" ht="15">
      <c r="A147" s="84" t="s">
        <v>32</v>
      </c>
      <c r="B147" s="85">
        <v>40</v>
      </c>
      <c r="C147" s="85">
        <v>175</v>
      </c>
      <c r="D147" s="85">
        <v>70</v>
      </c>
      <c r="E147" s="85">
        <v>4.7</v>
      </c>
      <c r="F147" s="85">
        <v>0</v>
      </c>
      <c r="G147" s="89">
        <v>49.7</v>
      </c>
      <c r="H147" s="85">
        <v>400</v>
      </c>
    </row>
    <row r="148" spans="1:9" ht="15">
      <c r="A148" s="84" t="s">
        <v>28</v>
      </c>
      <c r="B148" s="87">
        <v>40</v>
      </c>
      <c r="C148" s="88">
        <v>526</v>
      </c>
      <c r="D148" s="88">
        <v>210.4</v>
      </c>
      <c r="E148" s="88">
        <v>15.8</v>
      </c>
      <c r="F148" s="88">
        <v>51.4</v>
      </c>
      <c r="G148" s="88">
        <v>0</v>
      </c>
      <c r="H148" s="88">
        <v>400</v>
      </c>
    </row>
    <row r="149" spans="1:9" ht="15">
      <c r="A149" s="84" t="s">
        <v>83</v>
      </c>
      <c r="B149" s="85">
        <v>80</v>
      </c>
      <c r="C149" s="85">
        <v>498</v>
      </c>
      <c r="D149" s="86">
        <f>498/100*80</f>
        <v>398.40000000000003</v>
      </c>
      <c r="E149" s="85">
        <v>3</v>
      </c>
      <c r="F149" s="85">
        <f>24/100*8</f>
        <v>1.92</v>
      </c>
      <c r="G149" s="85">
        <f>70/100*80</f>
        <v>56</v>
      </c>
      <c r="H149" s="85">
        <v>800</v>
      </c>
    </row>
    <row r="150" spans="1:9" ht="15">
      <c r="A150" s="60"/>
      <c r="B150" s="61">
        <f t="shared" ref="B150:H150" si="20">SUM(B147:B149)</f>
        <v>160</v>
      </c>
      <c r="C150" s="61">
        <f t="shared" si="20"/>
        <v>1199</v>
      </c>
      <c r="D150" s="61">
        <f t="shared" si="20"/>
        <v>678.8</v>
      </c>
      <c r="E150" s="61">
        <f t="shared" si="20"/>
        <v>23.5</v>
      </c>
      <c r="F150" s="61">
        <f t="shared" si="20"/>
        <v>53.32</v>
      </c>
      <c r="G150" s="61">
        <f t="shared" si="20"/>
        <v>105.7</v>
      </c>
      <c r="H150" s="61">
        <f t="shared" si="20"/>
        <v>1600</v>
      </c>
    </row>
    <row r="151" spans="1:9" ht="15">
      <c r="A151" s="175" t="s">
        <v>108</v>
      </c>
      <c r="B151" s="168"/>
      <c r="C151" s="168"/>
      <c r="D151" s="168"/>
      <c r="E151" s="168"/>
      <c r="F151" s="168"/>
      <c r="G151" s="168"/>
      <c r="H151" s="169"/>
    </row>
    <row r="152" spans="1:9" ht="15">
      <c r="A152" s="20" t="s">
        <v>85</v>
      </c>
      <c r="B152" s="69">
        <v>80</v>
      </c>
      <c r="C152" s="69">
        <v>317</v>
      </c>
      <c r="D152" s="70">
        <f>317/100*80</f>
        <v>253.6</v>
      </c>
      <c r="E152" s="69">
        <f>6.6/100*80</f>
        <v>5.28</v>
      </c>
      <c r="F152" s="69">
        <v>0</v>
      </c>
      <c r="G152" s="69">
        <f>71.6/100*80</f>
        <v>57.28</v>
      </c>
      <c r="H152" s="69">
        <v>800</v>
      </c>
      <c r="I152" s="30" t="s">
        <v>70</v>
      </c>
    </row>
    <row r="153" spans="1:9" ht="15">
      <c r="A153" s="92" t="s">
        <v>86</v>
      </c>
      <c r="B153" s="93">
        <v>10</v>
      </c>
      <c r="C153" s="93">
        <v>282</v>
      </c>
      <c r="D153" s="94">
        <f>282/100*20</f>
        <v>56.4</v>
      </c>
      <c r="E153" s="93">
        <f>23/100*20</f>
        <v>4.6000000000000005</v>
      </c>
      <c r="F153" s="93">
        <f>6/100*20</f>
        <v>1.2</v>
      </c>
      <c r="G153" s="93">
        <f>31/100*20</f>
        <v>6.2</v>
      </c>
      <c r="H153" s="93">
        <v>100</v>
      </c>
      <c r="I153" s="11" t="s">
        <v>72</v>
      </c>
    </row>
    <row r="154" spans="1:9" ht="15">
      <c r="A154" s="92" t="s">
        <v>87</v>
      </c>
      <c r="B154" s="95">
        <v>97.5</v>
      </c>
      <c r="C154" s="95">
        <v>213</v>
      </c>
      <c r="D154" s="95">
        <v>213</v>
      </c>
      <c r="E154" s="95">
        <v>15</v>
      </c>
      <c r="F154" s="95">
        <v>17</v>
      </c>
      <c r="G154" s="95">
        <v>0</v>
      </c>
      <c r="H154" s="95">
        <v>975</v>
      </c>
      <c r="I154" s="30" t="s">
        <v>70</v>
      </c>
    </row>
    <row r="155" spans="1:9" ht="15">
      <c r="A155" s="84" t="s">
        <v>32</v>
      </c>
      <c r="B155" s="85">
        <v>40</v>
      </c>
      <c r="C155" s="85">
        <v>175</v>
      </c>
      <c r="D155" s="85">
        <v>70</v>
      </c>
      <c r="E155" s="85">
        <v>4.7</v>
      </c>
      <c r="F155" s="85">
        <v>0</v>
      </c>
      <c r="G155" s="89">
        <v>49.7</v>
      </c>
      <c r="H155" s="85">
        <v>400</v>
      </c>
    </row>
    <row r="156" spans="1:9" ht="15">
      <c r="A156" s="84" t="s">
        <v>80</v>
      </c>
      <c r="B156" s="85">
        <v>3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30</v>
      </c>
    </row>
    <row r="157" spans="1:9" ht="15">
      <c r="A157" s="84" t="s">
        <v>51</v>
      </c>
      <c r="B157" s="87">
        <v>20</v>
      </c>
      <c r="C157" s="88">
        <v>374</v>
      </c>
      <c r="D157" s="88">
        <v>74.8</v>
      </c>
      <c r="E157" s="88">
        <v>0</v>
      </c>
      <c r="F157" s="88">
        <v>3</v>
      </c>
      <c r="G157" s="88">
        <v>99.5</v>
      </c>
      <c r="H157" s="88">
        <v>200</v>
      </c>
    </row>
    <row r="158" spans="1:9" ht="15">
      <c r="A158" s="84" t="s">
        <v>88</v>
      </c>
      <c r="B158" s="85">
        <v>50</v>
      </c>
      <c r="C158" s="85">
        <v>560</v>
      </c>
      <c r="D158" s="86">
        <f>560/2</f>
        <v>280</v>
      </c>
      <c r="E158" s="85">
        <f>13/2</f>
        <v>6.5</v>
      </c>
      <c r="F158" s="85">
        <f>37/2</f>
        <v>18.5</v>
      </c>
      <c r="G158" s="85">
        <f>43/2</f>
        <v>21.5</v>
      </c>
      <c r="H158" s="85">
        <v>500</v>
      </c>
    </row>
    <row r="159" spans="1:9" ht="15">
      <c r="A159" s="84" t="s">
        <v>48</v>
      </c>
      <c r="B159" s="85">
        <v>3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30</v>
      </c>
    </row>
    <row r="160" spans="1:9" ht="15">
      <c r="A160" s="44"/>
      <c r="B160" s="82">
        <f t="shared" ref="B160:H160" si="21">SUM(B152:B159)</f>
        <v>303.5</v>
      </c>
      <c r="C160" s="45">
        <f t="shared" si="21"/>
        <v>1921</v>
      </c>
      <c r="D160" s="45">
        <f t="shared" si="21"/>
        <v>947.8</v>
      </c>
      <c r="E160" s="45">
        <f t="shared" si="21"/>
        <v>36.08</v>
      </c>
      <c r="F160" s="45">
        <f t="shared" si="21"/>
        <v>39.700000000000003</v>
      </c>
      <c r="G160" s="45">
        <f t="shared" si="21"/>
        <v>234.18</v>
      </c>
      <c r="H160" s="82">
        <f t="shared" si="21"/>
        <v>3035</v>
      </c>
    </row>
    <row r="161" spans="1:9" ht="15">
      <c r="A161" s="46" t="s">
        <v>89</v>
      </c>
      <c r="B161" s="74">
        <f t="shared" ref="B161:H161" si="22">SUM(B160+B150+B145)</f>
        <v>702.5</v>
      </c>
      <c r="C161" s="83">
        <f t="shared" si="22"/>
        <v>4701.3999999999996</v>
      </c>
      <c r="D161" s="47">
        <f t="shared" si="22"/>
        <v>2187.48</v>
      </c>
      <c r="E161" s="47">
        <f t="shared" si="22"/>
        <v>76.02</v>
      </c>
      <c r="F161" s="47">
        <f t="shared" si="22"/>
        <v>108.57000000000001</v>
      </c>
      <c r="G161" s="47">
        <f t="shared" si="22"/>
        <v>555.78</v>
      </c>
      <c r="H161" s="74">
        <f t="shared" si="22"/>
        <v>7025</v>
      </c>
    </row>
    <row r="162" spans="1:9" ht="15">
      <c r="A162" s="176" t="s">
        <v>109</v>
      </c>
      <c r="B162" s="173"/>
      <c r="C162" s="173"/>
      <c r="D162" s="173"/>
      <c r="E162" s="173"/>
      <c r="F162" s="173"/>
      <c r="G162" s="173"/>
      <c r="H162" s="174"/>
    </row>
    <row r="163" spans="1:9" ht="15">
      <c r="A163" s="175" t="s">
        <v>110</v>
      </c>
      <c r="B163" s="168"/>
      <c r="C163" s="168"/>
      <c r="D163" s="168"/>
      <c r="E163" s="168"/>
      <c r="F163" s="168"/>
      <c r="G163" s="168"/>
      <c r="H163" s="169"/>
    </row>
    <row r="164" spans="1:9" ht="15">
      <c r="A164" s="84" t="s">
        <v>92</v>
      </c>
      <c r="B164" s="85">
        <v>60</v>
      </c>
      <c r="C164" s="85">
        <v>325</v>
      </c>
      <c r="D164" s="86">
        <f>325/100*60</f>
        <v>195</v>
      </c>
      <c r="E164" s="85">
        <f>6.9/100*60</f>
        <v>4.1400000000000006</v>
      </c>
      <c r="F164" s="85">
        <v>0</v>
      </c>
      <c r="G164" s="85">
        <f>72/100*60</f>
        <v>43.199999999999996</v>
      </c>
      <c r="H164" s="85">
        <v>600</v>
      </c>
    </row>
    <row r="165" spans="1:9" ht="15">
      <c r="A165" s="84" t="s">
        <v>93</v>
      </c>
      <c r="B165" s="85">
        <v>25</v>
      </c>
      <c r="C165" s="85">
        <v>241</v>
      </c>
      <c r="D165" s="86">
        <f>241/100*25</f>
        <v>60.25</v>
      </c>
      <c r="E165" s="85">
        <f>3.5/100*25</f>
        <v>0.87500000000000011</v>
      </c>
      <c r="F165" s="85">
        <v>0</v>
      </c>
      <c r="G165" s="85">
        <f>51/100*25</f>
        <v>12.75</v>
      </c>
      <c r="H165" s="85">
        <v>250</v>
      </c>
    </row>
    <row r="166" spans="1:9" ht="15">
      <c r="A166" s="84" t="s">
        <v>48</v>
      </c>
      <c r="B166" s="85">
        <v>3</v>
      </c>
      <c r="C166" s="85">
        <v>0</v>
      </c>
      <c r="D166" s="85">
        <v>0</v>
      </c>
      <c r="E166" s="85">
        <v>0</v>
      </c>
      <c r="F166" s="85">
        <v>0</v>
      </c>
      <c r="G166" s="85">
        <v>0</v>
      </c>
      <c r="H166" s="85">
        <v>30</v>
      </c>
    </row>
    <row r="167" spans="1:9" ht="15">
      <c r="A167" s="20" t="s">
        <v>60</v>
      </c>
      <c r="B167" s="52">
        <v>20</v>
      </c>
      <c r="C167" s="52">
        <v>496</v>
      </c>
      <c r="D167" s="53">
        <f>496/100*20</f>
        <v>99.2</v>
      </c>
      <c r="E167" s="52">
        <f>26/100*20</f>
        <v>5.2</v>
      </c>
      <c r="F167" s="52">
        <f>27/100*20</f>
        <v>5.4</v>
      </c>
      <c r="G167" s="52">
        <f>39/100*20</f>
        <v>7.8000000000000007</v>
      </c>
      <c r="H167" s="52">
        <v>200</v>
      </c>
      <c r="I167" s="54" t="s">
        <v>94</v>
      </c>
    </row>
    <row r="168" spans="1:9" ht="15">
      <c r="A168" s="84" t="s">
        <v>95</v>
      </c>
      <c r="B168" s="85">
        <v>50</v>
      </c>
      <c r="C168" s="85">
        <v>326</v>
      </c>
      <c r="D168" s="86">
        <f>326/2</f>
        <v>163</v>
      </c>
      <c r="E168" s="85">
        <v>0.4</v>
      </c>
      <c r="F168" s="85">
        <v>0</v>
      </c>
      <c r="G168" s="85">
        <v>40</v>
      </c>
      <c r="H168" s="85">
        <v>500</v>
      </c>
    </row>
    <row r="169" spans="1:9" ht="15">
      <c r="A169" s="84" t="s">
        <v>51</v>
      </c>
      <c r="B169" s="87">
        <v>20</v>
      </c>
      <c r="C169" s="88">
        <v>374</v>
      </c>
      <c r="D169" s="88">
        <v>74.8</v>
      </c>
      <c r="E169" s="88">
        <v>0</v>
      </c>
      <c r="F169" s="88">
        <v>3</v>
      </c>
      <c r="G169" s="88">
        <v>99.5</v>
      </c>
      <c r="H169" s="88">
        <v>200</v>
      </c>
    </row>
    <row r="170" spans="1:9" ht="15">
      <c r="A170" s="84" t="s">
        <v>59</v>
      </c>
      <c r="B170" s="85">
        <v>40</v>
      </c>
      <c r="C170" s="85">
        <v>344</v>
      </c>
      <c r="D170" s="86">
        <f>344/100*40</f>
        <v>137.6</v>
      </c>
      <c r="E170" s="85">
        <f>25/100*40</f>
        <v>10</v>
      </c>
      <c r="F170" s="85">
        <f>27/100*40</f>
        <v>10.8</v>
      </c>
      <c r="G170" s="85">
        <v>0</v>
      </c>
      <c r="H170" s="85">
        <v>400</v>
      </c>
    </row>
    <row r="171" spans="1:9" ht="15">
      <c r="A171" s="84" t="s">
        <v>32</v>
      </c>
      <c r="B171" s="85">
        <v>40</v>
      </c>
      <c r="C171" s="85">
        <v>175</v>
      </c>
      <c r="D171" s="85">
        <v>70</v>
      </c>
      <c r="E171" s="85">
        <v>4.7</v>
      </c>
      <c r="F171" s="85">
        <v>0</v>
      </c>
      <c r="G171" s="89">
        <v>49.7</v>
      </c>
      <c r="H171" s="85">
        <v>400</v>
      </c>
    </row>
    <row r="172" spans="1:9" ht="15">
      <c r="A172" s="84" t="s">
        <v>80</v>
      </c>
      <c r="B172" s="85">
        <v>3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30</v>
      </c>
    </row>
    <row r="173" spans="1:9" ht="15">
      <c r="A173" s="60"/>
      <c r="B173" s="61">
        <f t="shared" ref="B173:H173" si="23">SUM(B164:B172)</f>
        <v>261</v>
      </c>
      <c r="C173" s="61">
        <f t="shared" si="23"/>
        <v>2281</v>
      </c>
      <c r="D173" s="61">
        <f t="shared" si="23"/>
        <v>799.85</v>
      </c>
      <c r="E173" s="61">
        <f t="shared" si="23"/>
        <v>25.315000000000001</v>
      </c>
      <c r="F173" s="61">
        <f t="shared" si="23"/>
        <v>19.200000000000003</v>
      </c>
      <c r="G173" s="61">
        <f t="shared" si="23"/>
        <v>252.95</v>
      </c>
      <c r="H173" s="61">
        <f t="shared" si="23"/>
        <v>2610</v>
      </c>
    </row>
    <row r="174" spans="1:9" ht="15">
      <c r="A174" s="177" t="s">
        <v>111</v>
      </c>
      <c r="B174" s="173"/>
      <c r="C174" s="173"/>
      <c r="D174" s="173"/>
      <c r="E174" s="173"/>
      <c r="F174" s="173"/>
      <c r="G174" s="173"/>
      <c r="H174" s="174"/>
    </row>
    <row r="175" spans="1:9" ht="15">
      <c r="A175" s="84" t="s">
        <v>28</v>
      </c>
      <c r="B175" s="85">
        <v>40</v>
      </c>
      <c r="C175" s="85">
        <v>133</v>
      </c>
      <c r="D175" s="86">
        <f>133/2</f>
        <v>66.5</v>
      </c>
      <c r="E175" s="85">
        <v>11</v>
      </c>
      <c r="F175" s="85">
        <v>2.5</v>
      </c>
      <c r="G175" s="85">
        <v>0</v>
      </c>
      <c r="H175" s="85">
        <v>400</v>
      </c>
    </row>
    <row r="176" spans="1:9" ht="15">
      <c r="A176" s="84" t="s">
        <v>32</v>
      </c>
      <c r="B176" s="85">
        <v>40</v>
      </c>
      <c r="C176" s="85">
        <v>175</v>
      </c>
      <c r="D176" s="85">
        <v>70</v>
      </c>
      <c r="E176" s="85">
        <v>4.7</v>
      </c>
      <c r="F176" s="85">
        <v>0</v>
      </c>
      <c r="G176" s="89">
        <v>49.7</v>
      </c>
      <c r="H176" s="85">
        <v>400</v>
      </c>
    </row>
    <row r="177" spans="1:9" ht="15">
      <c r="A177" s="84" t="s">
        <v>35</v>
      </c>
      <c r="B177" s="85">
        <v>81</v>
      </c>
      <c r="C177" s="85">
        <v>452</v>
      </c>
      <c r="D177" s="85">
        <f>448/100*81</f>
        <v>362.88000000000005</v>
      </c>
      <c r="E177" s="85">
        <f>3.7/100*81</f>
        <v>2.9970000000000003</v>
      </c>
      <c r="F177" s="85">
        <f>17.7/100*81</f>
        <v>14.337</v>
      </c>
      <c r="G177" s="85">
        <f>70/100*81</f>
        <v>56.699999999999996</v>
      </c>
      <c r="H177" s="85">
        <v>810</v>
      </c>
    </row>
    <row r="178" spans="1:9" ht="15">
      <c r="A178" s="28" t="s">
        <v>97</v>
      </c>
      <c r="B178" s="29">
        <f t="shared" ref="B178:H178" si="24">SUM(B175:B177)</f>
        <v>161</v>
      </c>
      <c r="C178" s="29">
        <f t="shared" si="24"/>
        <v>760</v>
      </c>
      <c r="D178" s="29">
        <f t="shared" si="24"/>
        <v>499.38000000000005</v>
      </c>
      <c r="E178" s="29">
        <f t="shared" si="24"/>
        <v>18.696999999999999</v>
      </c>
      <c r="F178" s="29">
        <f t="shared" si="24"/>
        <v>16.837</v>
      </c>
      <c r="G178" s="29">
        <f t="shared" si="24"/>
        <v>106.4</v>
      </c>
      <c r="H178" s="29">
        <f t="shared" si="24"/>
        <v>1610</v>
      </c>
    </row>
    <row r="179" spans="1:9" ht="15">
      <c r="A179" s="175" t="s">
        <v>112</v>
      </c>
      <c r="B179" s="168"/>
      <c r="C179" s="168"/>
      <c r="D179" s="168"/>
      <c r="E179" s="168"/>
      <c r="F179" s="168"/>
      <c r="G179" s="168"/>
      <c r="H179" s="169"/>
    </row>
    <row r="180" spans="1:9" ht="15">
      <c r="A180" s="84" t="s">
        <v>42</v>
      </c>
      <c r="B180" s="85">
        <v>80</v>
      </c>
      <c r="C180" s="85">
        <v>335</v>
      </c>
      <c r="D180" s="86">
        <f>335/100*80</f>
        <v>268</v>
      </c>
      <c r="E180" s="85">
        <f>10/100*80</f>
        <v>8</v>
      </c>
      <c r="F180" s="85">
        <v>1</v>
      </c>
      <c r="G180" s="85">
        <f>69/100*80</f>
        <v>55.199999999999996</v>
      </c>
      <c r="H180" s="85">
        <v>800</v>
      </c>
    </row>
    <row r="181" spans="1:9" ht="15">
      <c r="A181" s="20" t="s">
        <v>99</v>
      </c>
      <c r="B181" s="26">
        <v>100</v>
      </c>
      <c r="C181" s="16">
        <v>257</v>
      </c>
      <c r="D181" s="26">
        <v>257</v>
      </c>
      <c r="E181" s="26">
        <v>15</v>
      </c>
      <c r="F181" s="26">
        <v>11</v>
      </c>
      <c r="G181" s="26">
        <v>0</v>
      </c>
      <c r="H181" s="26">
        <v>1000</v>
      </c>
      <c r="I181" s="30" t="s">
        <v>70</v>
      </c>
    </row>
    <row r="182" spans="1:9" ht="15">
      <c r="A182" s="20" t="s">
        <v>47</v>
      </c>
      <c r="B182" s="37">
        <v>18</v>
      </c>
      <c r="C182" s="37">
        <v>274</v>
      </c>
      <c r="D182" s="37">
        <f>274/100*15</f>
        <v>41.1</v>
      </c>
      <c r="E182" s="37">
        <f>16.4/100*15</f>
        <v>2.4599999999999995</v>
      </c>
      <c r="F182" s="37">
        <f>4/100*15</f>
        <v>0.6</v>
      </c>
      <c r="G182" s="37">
        <f>45/100*15</f>
        <v>6.75</v>
      </c>
      <c r="H182" s="37">
        <v>180</v>
      </c>
      <c r="I182" s="30" t="s">
        <v>70</v>
      </c>
    </row>
    <row r="183" spans="1:9" ht="15">
      <c r="A183" s="84" t="s">
        <v>48</v>
      </c>
      <c r="B183" s="85">
        <v>3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30</v>
      </c>
    </row>
    <row r="184" spans="1:9" ht="15">
      <c r="A184" s="84" t="s">
        <v>50</v>
      </c>
      <c r="B184" s="85">
        <v>135</v>
      </c>
      <c r="C184" s="85">
        <v>520</v>
      </c>
      <c r="D184" s="86">
        <f>520/100*135</f>
        <v>702</v>
      </c>
      <c r="E184" s="85">
        <v>8</v>
      </c>
      <c r="F184" s="85">
        <v>33</v>
      </c>
      <c r="G184" s="85">
        <v>97</v>
      </c>
      <c r="H184" s="85">
        <v>1350</v>
      </c>
    </row>
    <row r="185" spans="1:9" ht="15">
      <c r="A185" s="84" t="s">
        <v>32</v>
      </c>
      <c r="B185" s="85">
        <v>40</v>
      </c>
      <c r="C185" s="85">
        <v>175</v>
      </c>
      <c r="D185" s="85">
        <v>70</v>
      </c>
      <c r="E185" s="85">
        <v>4.7</v>
      </c>
      <c r="F185" s="85">
        <v>0</v>
      </c>
      <c r="G185" s="89">
        <v>49.7</v>
      </c>
      <c r="H185" s="85">
        <v>400</v>
      </c>
    </row>
    <row r="186" spans="1:9" ht="15">
      <c r="A186" s="84" t="s">
        <v>52</v>
      </c>
      <c r="B186" s="85">
        <v>3</v>
      </c>
      <c r="C186" s="85">
        <v>0</v>
      </c>
      <c r="D186" s="85">
        <v>0</v>
      </c>
      <c r="E186" s="85">
        <v>0</v>
      </c>
      <c r="F186" s="85">
        <v>0</v>
      </c>
      <c r="G186" s="85">
        <v>0</v>
      </c>
      <c r="H186" s="85">
        <v>30</v>
      </c>
    </row>
    <row r="187" spans="1:9" ht="15">
      <c r="A187" s="84" t="s">
        <v>51</v>
      </c>
      <c r="B187" s="87">
        <v>20</v>
      </c>
      <c r="C187" s="88">
        <v>374</v>
      </c>
      <c r="D187" s="88">
        <v>74.8</v>
      </c>
      <c r="E187" s="88">
        <v>0</v>
      </c>
      <c r="F187" s="88">
        <v>3</v>
      </c>
      <c r="G187" s="88">
        <v>99.5</v>
      </c>
      <c r="H187" s="88">
        <v>200</v>
      </c>
    </row>
    <row r="188" spans="1:9" ht="15">
      <c r="A188" s="44"/>
      <c r="B188" s="45">
        <f t="shared" ref="B188:H188" si="25">SUM(B180:B187)</f>
        <v>399</v>
      </c>
      <c r="C188" s="45">
        <f t="shared" si="25"/>
        <v>1935</v>
      </c>
      <c r="D188" s="45">
        <f t="shared" si="25"/>
        <v>1412.8999999999999</v>
      </c>
      <c r="E188" s="45">
        <f t="shared" si="25"/>
        <v>38.160000000000004</v>
      </c>
      <c r="F188" s="45">
        <f t="shared" si="25"/>
        <v>48.6</v>
      </c>
      <c r="G188" s="45">
        <f t="shared" si="25"/>
        <v>308.14999999999998</v>
      </c>
      <c r="H188" s="45">
        <f t="shared" si="25"/>
        <v>3990</v>
      </c>
    </row>
    <row r="189" spans="1:9" ht="15">
      <c r="A189" s="46" t="s">
        <v>53</v>
      </c>
      <c r="B189" s="74">
        <f t="shared" ref="B189:H189" si="26">B188+B178+B173</f>
        <v>821</v>
      </c>
      <c r="C189" s="47">
        <f t="shared" si="26"/>
        <v>4976</v>
      </c>
      <c r="D189" s="47">
        <f t="shared" si="26"/>
        <v>2712.13</v>
      </c>
      <c r="E189" s="47">
        <f t="shared" si="26"/>
        <v>82.171999999999997</v>
      </c>
      <c r="F189" s="47">
        <f t="shared" si="26"/>
        <v>84.637</v>
      </c>
      <c r="G189" s="47">
        <f t="shared" si="26"/>
        <v>667.5</v>
      </c>
      <c r="H189" s="90">
        <f t="shared" si="26"/>
        <v>8210</v>
      </c>
    </row>
    <row r="190" spans="1:9" ht="15">
      <c r="A190" s="176" t="s">
        <v>113</v>
      </c>
      <c r="B190" s="173"/>
      <c r="C190" s="173"/>
      <c r="D190" s="173"/>
      <c r="E190" s="173"/>
      <c r="F190" s="173"/>
      <c r="G190" s="173"/>
      <c r="H190" s="174"/>
    </row>
    <row r="191" spans="1:9" ht="15">
      <c r="A191" s="175" t="s">
        <v>114</v>
      </c>
      <c r="B191" s="168"/>
      <c r="C191" s="168"/>
      <c r="D191" s="168"/>
      <c r="E191" s="168"/>
      <c r="F191" s="168"/>
      <c r="G191" s="168"/>
      <c r="H191" s="169"/>
    </row>
    <row r="192" spans="1:9" ht="15">
      <c r="A192" s="96" t="s">
        <v>56</v>
      </c>
      <c r="B192" s="97">
        <v>70</v>
      </c>
      <c r="C192" s="98">
        <v>352</v>
      </c>
      <c r="D192" s="98">
        <f>352/100*70</f>
        <v>246.4</v>
      </c>
      <c r="E192" s="98">
        <f>12.3/100*70</f>
        <v>8.6100000000000012</v>
      </c>
      <c r="F192" s="98">
        <f>6.2/100*70</f>
        <v>4.34</v>
      </c>
      <c r="G192" s="98">
        <f>69/100*70</f>
        <v>48.3</v>
      </c>
      <c r="H192" s="97">
        <v>700</v>
      </c>
    </row>
    <row r="193" spans="1:9" ht="15">
      <c r="A193" s="99" t="s">
        <v>58</v>
      </c>
      <c r="B193" s="100">
        <v>30</v>
      </c>
      <c r="C193" s="101">
        <v>506</v>
      </c>
      <c r="D193" s="101">
        <f>506/100*40</f>
        <v>202.39999999999998</v>
      </c>
      <c r="E193" s="101">
        <f>15/100*40</f>
        <v>6</v>
      </c>
      <c r="F193" s="101">
        <f>34/100*40</f>
        <v>13.600000000000001</v>
      </c>
      <c r="G193" s="101">
        <f>35/100*40</f>
        <v>14</v>
      </c>
      <c r="H193" s="100">
        <v>300</v>
      </c>
    </row>
    <row r="194" spans="1:9" ht="15">
      <c r="A194" s="99" t="s">
        <v>48</v>
      </c>
      <c r="B194" s="100">
        <v>3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0">
        <v>30</v>
      </c>
    </row>
    <row r="195" spans="1:9" ht="15">
      <c r="A195" s="99" t="s">
        <v>59</v>
      </c>
      <c r="B195" s="100">
        <v>40</v>
      </c>
      <c r="C195" s="101">
        <v>344</v>
      </c>
      <c r="D195" s="101">
        <f>344/100*40</f>
        <v>137.6</v>
      </c>
      <c r="E195" s="101">
        <f>25/100*40</f>
        <v>10</v>
      </c>
      <c r="F195" s="101">
        <f>27/100*40</f>
        <v>10.8</v>
      </c>
      <c r="G195" s="101">
        <v>0</v>
      </c>
      <c r="H195" s="100">
        <v>400</v>
      </c>
    </row>
    <row r="196" spans="1:9" ht="15">
      <c r="A196" s="102" t="s">
        <v>60</v>
      </c>
      <c r="B196" s="103">
        <v>20</v>
      </c>
      <c r="C196" s="104">
        <v>496</v>
      </c>
      <c r="D196" s="104">
        <f>496/100*20</f>
        <v>99.2</v>
      </c>
      <c r="E196" s="104">
        <f>26/100*20</f>
        <v>5.2</v>
      </c>
      <c r="F196" s="104">
        <f>27/100*20</f>
        <v>5.4</v>
      </c>
      <c r="G196" s="104">
        <f>39/100*20</f>
        <v>7.8000000000000007</v>
      </c>
      <c r="H196" s="103">
        <v>200</v>
      </c>
      <c r="I196" s="54" t="s">
        <v>94</v>
      </c>
    </row>
    <row r="197" spans="1:9" ht="15">
      <c r="A197" s="99" t="s">
        <v>52</v>
      </c>
      <c r="B197" s="100">
        <v>3</v>
      </c>
      <c r="C197" s="101">
        <v>0</v>
      </c>
      <c r="D197" s="101">
        <v>0</v>
      </c>
      <c r="E197" s="101">
        <v>0</v>
      </c>
      <c r="F197" s="101">
        <v>0</v>
      </c>
      <c r="G197" s="101">
        <v>0</v>
      </c>
      <c r="H197" s="100">
        <v>30</v>
      </c>
    </row>
    <row r="198" spans="1:9" ht="15">
      <c r="A198" s="99" t="s">
        <v>51</v>
      </c>
      <c r="B198" s="105">
        <v>20</v>
      </c>
      <c r="C198" s="106">
        <v>374</v>
      </c>
      <c r="D198" s="106">
        <v>74.8</v>
      </c>
      <c r="E198" s="106">
        <v>0</v>
      </c>
      <c r="F198" s="106">
        <v>3</v>
      </c>
      <c r="G198" s="106">
        <v>99.5</v>
      </c>
      <c r="H198" s="105">
        <v>200</v>
      </c>
    </row>
    <row r="199" spans="1:9" ht="15">
      <c r="A199" s="99" t="s">
        <v>32</v>
      </c>
      <c r="B199" s="100">
        <v>40</v>
      </c>
      <c r="C199" s="101">
        <v>175</v>
      </c>
      <c r="D199" s="101">
        <v>70</v>
      </c>
      <c r="E199" s="101">
        <v>4.7</v>
      </c>
      <c r="F199" s="101">
        <v>0</v>
      </c>
      <c r="G199" s="101">
        <v>49.7</v>
      </c>
      <c r="H199" s="100">
        <v>400</v>
      </c>
    </row>
    <row r="200" spans="1:9" ht="15">
      <c r="A200" s="99" t="s">
        <v>62</v>
      </c>
      <c r="B200" s="100">
        <v>50</v>
      </c>
      <c r="C200" s="100">
        <v>417</v>
      </c>
      <c r="D200" s="107">
        <f>417/2</f>
        <v>208.5</v>
      </c>
      <c r="E200" s="100">
        <v>4</v>
      </c>
      <c r="F200" s="100">
        <v>5</v>
      </c>
      <c r="G200" s="100">
        <f>75/2</f>
        <v>37.5</v>
      </c>
      <c r="H200" s="100">
        <v>500</v>
      </c>
    </row>
    <row r="201" spans="1:9" ht="15">
      <c r="A201" s="108"/>
      <c r="B201" s="109">
        <f t="shared" ref="B201:H201" si="27">SUM(B192:B200)</f>
        <v>276</v>
      </c>
      <c r="C201" s="110">
        <f t="shared" si="27"/>
        <v>2664</v>
      </c>
      <c r="D201" s="110">
        <f t="shared" si="27"/>
        <v>1038.9000000000001</v>
      </c>
      <c r="E201" s="110">
        <f t="shared" si="27"/>
        <v>38.51</v>
      </c>
      <c r="F201" s="110">
        <f t="shared" si="27"/>
        <v>42.14</v>
      </c>
      <c r="G201" s="110">
        <f t="shared" si="27"/>
        <v>256.8</v>
      </c>
      <c r="H201" s="109">
        <f t="shared" si="27"/>
        <v>2760</v>
      </c>
    </row>
    <row r="202" spans="1:9" ht="15">
      <c r="A202" s="178" t="s">
        <v>115</v>
      </c>
      <c r="B202" s="173"/>
      <c r="C202" s="173"/>
      <c r="D202" s="173"/>
      <c r="E202" s="173"/>
      <c r="F202" s="173"/>
      <c r="G202" s="173"/>
      <c r="H202" s="174"/>
    </row>
    <row r="203" spans="1:9" ht="15">
      <c r="A203" s="99" t="s">
        <v>32</v>
      </c>
      <c r="B203" s="100">
        <v>40</v>
      </c>
      <c r="C203" s="101">
        <v>175</v>
      </c>
      <c r="D203" s="101">
        <v>70</v>
      </c>
      <c r="E203" s="101">
        <v>4.7</v>
      </c>
      <c r="F203" s="101">
        <v>0</v>
      </c>
      <c r="G203" s="101">
        <v>49.7</v>
      </c>
      <c r="H203" s="100">
        <v>400</v>
      </c>
    </row>
    <row r="204" spans="1:9" ht="15">
      <c r="A204" s="99" t="s">
        <v>28</v>
      </c>
      <c r="B204" s="105">
        <v>40</v>
      </c>
      <c r="C204" s="105">
        <v>526</v>
      </c>
      <c r="D204" s="105">
        <v>210.4</v>
      </c>
      <c r="E204" s="105">
        <v>15.8</v>
      </c>
      <c r="F204" s="105">
        <v>51.4</v>
      </c>
      <c r="G204" s="105">
        <v>0</v>
      </c>
      <c r="H204" s="105">
        <v>400</v>
      </c>
    </row>
    <row r="205" spans="1:9" ht="15">
      <c r="A205" s="99" t="s">
        <v>65</v>
      </c>
      <c r="B205" s="100">
        <v>50</v>
      </c>
      <c r="C205" s="101">
        <v>480</v>
      </c>
      <c r="D205" s="101">
        <f>480/2</f>
        <v>240</v>
      </c>
      <c r="E205" s="101">
        <v>3.5</v>
      </c>
      <c r="F205" s="101">
        <f>25/2</f>
        <v>12.5</v>
      </c>
      <c r="G205" s="101">
        <v>33</v>
      </c>
      <c r="H205" s="100">
        <v>500</v>
      </c>
    </row>
    <row r="206" spans="1:9" ht="15">
      <c r="A206" s="111"/>
      <c r="B206" s="112">
        <f t="shared" ref="B206:H206" si="28">SUM(B203:B205)</f>
        <v>130</v>
      </c>
      <c r="C206" s="113">
        <f t="shared" si="28"/>
        <v>1181</v>
      </c>
      <c r="D206" s="113">
        <f t="shared" si="28"/>
        <v>520.4</v>
      </c>
      <c r="E206" s="113">
        <f t="shared" si="28"/>
        <v>24</v>
      </c>
      <c r="F206" s="113">
        <f t="shared" si="28"/>
        <v>63.9</v>
      </c>
      <c r="G206" s="113">
        <f t="shared" si="28"/>
        <v>82.7</v>
      </c>
      <c r="H206" s="112">
        <f t="shared" si="28"/>
        <v>1300</v>
      </c>
    </row>
    <row r="207" spans="1:9" ht="15">
      <c r="A207" s="178" t="s">
        <v>116</v>
      </c>
      <c r="B207" s="173"/>
      <c r="C207" s="173"/>
      <c r="D207" s="173"/>
      <c r="E207" s="173"/>
      <c r="F207" s="173"/>
      <c r="G207" s="173"/>
      <c r="H207" s="174"/>
    </row>
    <row r="208" spans="1:9" ht="15">
      <c r="A208" s="99" t="s">
        <v>67</v>
      </c>
      <c r="B208" s="100">
        <v>80</v>
      </c>
      <c r="C208" s="101">
        <v>346</v>
      </c>
      <c r="D208" s="101">
        <f>346/100*80</f>
        <v>276.8</v>
      </c>
      <c r="E208" s="101">
        <f>12/100*80</f>
        <v>9.6</v>
      </c>
      <c r="F208" s="101">
        <v>2</v>
      </c>
      <c r="G208" s="101">
        <f>75/100*80</f>
        <v>60</v>
      </c>
      <c r="H208" s="100">
        <v>800</v>
      </c>
    </row>
    <row r="209" spans="1:9" ht="15">
      <c r="A209" s="102" t="s">
        <v>69</v>
      </c>
      <c r="B209" s="114">
        <v>100</v>
      </c>
      <c r="C209" s="115">
        <v>200</v>
      </c>
      <c r="D209" s="115">
        <v>200</v>
      </c>
      <c r="E209" s="115">
        <v>15</v>
      </c>
      <c r="F209" s="115">
        <v>16</v>
      </c>
      <c r="G209" s="115">
        <v>0</v>
      </c>
      <c r="H209" s="114">
        <v>1000</v>
      </c>
      <c r="I209" s="30" t="s">
        <v>70</v>
      </c>
    </row>
    <row r="210" spans="1:9" ht="15">
      <c r="A210" s="102" t="s">
        <v>71</v>
      </c>
      <c r="B210" s="116">
        <v>10</v>
      </c>
      <c r="C210" s="117">
        <v>358</v>
      </c>
      <c r="D210" s="117">
        <f>358/100*10</f>
        <v>35.799999999999997</v>
      </c>
      <c r="E210" s="117">
        <f>37/100*10</f>
        <v>3.7</v>
      </c>
      <c r="F210" s="117">
        <v>0.8</v>
      </c>
      <c r="G210" s="117">
        <f>25/100*10</f>
        <v>2.5</v>
      </c>
      <c r="H210" s="116">
        <v>100</v>
      </c>
      <c r="I210" s="11" t="s">
        <v>72</v>
      </c>
    </row>
    <row r="211" spans="1:9" ht="15">
      <c r="A211" s="99" t="s">
        <v>32</v>
      </c>
      <c r="B211" s="100">
        <v>40</v>
      </c>
      <c r="C211" s="101">
        <v>175</v>
      </c>
      <c r="D211" s="101">
        <v>70</v>
      </c>
      <c r="E211" s="101">
        <v>4.7</v>
      </c>
      <c r="F211" s="101">
        <v>0</v>
      </c>
      <c r="G211" s="101">
        <v>49.7</v>
      </c>
      <c r="H211" s="100">
        <v>400</v>
      </c>
    </row>
    <row r="212" spans="1:9" ht="15">
      <c r="A212" s="99" t="s">
        <v>48</v>
      </c>
      <c r="B212" s="100">
        <v>3</v>
      </c>
      <c r="C212" s="101">
        <v>0</v>
      </c>
      <c r="D212" s="101">
        <v>0</v>
      </c>
      <c r="E212" s="101">
        <v>0</v>
      </c>
      <c r="F212" s="101">
        <v>0</v>
      </c>
      <c r="G212" s="101">
        <v>0</v>
      </c>
      <c r="H212" s="100">
        <v>30</v>
      </c>
    </row>
    <row r="213" spans="1:9" ht="15">
      <c r="A213" s="99" t="s">
        <v>51</v>
      </c>
      <c r="B213" s="105">
        <v>20</v>
      </c>
      <c r="C213" s="106">
        <v>374</v>
      </c>
      <c r="D213" s="106">
        <v>74.8</v>
      </c>
      <c r="E213" s="106">
        <v>0</v>
      </c>
      <c r="F213" s="106">
        <v>3</v>
      </c>
      <c r="G213" s="106">
        <v>99.5</v>
      </c>
      <c r="H213" s="105">
        <v>200</v>
      </c>
    </row>
    <row r="214" spans="1:9" ht="15">
      <c r="A214" s="99" t="s">
        <v>52</v>
      </c>
      <c r="B214" s="101">
        <v>3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30</v>
      </c>
    </row>
    <row r="215" spans="1:9" ht="15">
      <c r="A215" s="84" t="s">
        <v>73</v>
      </c>
      <c r="B215" s="85">
        <v>140</v>
      </c>
      <c r="C215" s="85">
        <v>364</v>
      </c>
      <c r="D215" s="86">
        <f>364/100*140</f>
        <v>509.6</v>
      </c>
      <c r="E215" s="85">
        <v>3</v>
      </c>
      <c r="F215" s="85">
        <v>3.5</v>
      </c>
      <c r="G215" s="85">
        <f>35/2</f>
        <v>17.5</v>
      </c>
      <c r="H215" s="85">
        <v>500</v>
      </c>
    </row>
    <row r="216" spans="1:9" ht="15">
      <c r="A216" s="111"/>
      <c r="B216" s="112">
        <f t="shared" ref="B216:H216" si="29">SUM(B208:B215)</f>
        <v>396</v>
      </c>
      <c r="C216" s="113">
        <f t="shared" si="29"/>
        <v>1817</v>
      </c>
      <c r="D216" s="113">
        <f t="shared" si="29"/>
        <v>1167</v>
      </c>
      <c r="E216" s="113">
        <f t="shared" si="29"/>
        <v>36</v>
      </c>
      <c r="F216" s="113">
        <f t="shared" si="29"/>
        <v>25.3</v>
      </c>
      <c r="G216" s="113">
        <f t="shared" si="29"/>
        <v>229.2</v>
      </c>
      <c r="H216" s="112">
        <f t="shared" si="29"/>
        <v>3060</v>
      </c>
    </row>
    <row r="217" spans="1:9" ht="15">
      <c r="A217" s="118" t="s">
        <v>53</v>
      </c>
      <c r="B217" s="119">
        <f t="shared" ref="B217:E217" si="30">B201+B206+B216</f>
        <v>802</v>
      </c>
      <c r="C217" s="120">
        <f t="shared" si="30"/>
        <v>5662</v>
      </c>
      <c r="D217" s="120">
        <f t="shared" si="30"/>
        <v>2726.3</v>
      </c>
      <c r="E217" s="120">
        <f t="shared" si="30"/>
        <v>98.509999999999991</v>
      </c>
      <c r="F217" s="120">
        <f>E201+E206+E216</f>
        <v>98.509999999999991</v>
      </c>
      <c r="G217" s="120">
        <f>G201+G206+G216</f>
        <v>568.70000000000005</v>
      </c>
      <c r="H217" s="119">
        <f>H216+H206+H201</f>
        <v>7120</v>
      </c>
    </row>
    <row r="218" spans="1:9" ht="15">
      <c r="A218" s="176" t="s">
        <v>117</v>
      </c>
      <c r="B218" s="173"/>
      <c r="C218" s="173"/>
      <c r="D218" s="173"/>
      <c r="E218" s="173"/>
      <c r="F218" s="173"/>
      <c r="G218" s="173"/>
      <c r="H218" s="174"/>
    </row>
    <row r="219" spans="1:9" ht="15">
      <c r="A219" s="177" t="s">
        <v>118</v>
      </c>
      <c r="B219" s="173"/>
      <c r="C219" s="173"/>
      <c r="D219" s="173"/>
      <c r="E219" s="173"/>
      <c r="F219" s="173"/>
      <c r="G219" s="173"/>
      <c r="H219" s="174"/>
    </row>
    <row r="220" spans="1:9" ht="15">
      <c r="A220" s="20" t="s">
        <v>76</v>
      </c>
      <c r="B220" s="32">
        <v>70</v>
      </c>
      <c r="C220" s="32">
        <v>133.4</v>
      </c>
      <c r="D220" s="33">
        <f>133.4/100*70</f>
        <v>93.38000000000001</v>
      </c>
      <c r="E220" s="32">
        <f>2.2/100*70</f>
        <v>1.5400000000000003</v>
      </c>
      <c r="F220" s="32">
        <f>2.5/100*70</f>
        <v>1.75</v>
      </c>
      <c r="G220" s="32">
        <f>26/100*80</f>
        <v>20.8</v>
      </c>
      <c r="H220" s="32">
        <v>700</v>
      </c>
      <c r="I220" s="34" t="s">
        <v>43</v>
      </c>
    </row>
    <row r="221" spans="1:9" ht="15">
      <c r="A221" s="20" t="s">
        <v>77</v>
      </c>
      <c r="B221" s="69">
        <v>10</v>
      </c>
      <c r="C221" s="69">
        <v>231</v>
      </c>
      <c r="D221" s="69">
        <v>23.1</v>
      </c>
      <c r="E221" s="69">
        <v>0.2</v>
      </c>
      <c r="F221" s="69">
        <v>0</v>
      </c>
      <c r="G221" s="69">
        <v>5.9</v>
      </c>
      <c r="H221" s="69">
        <v>100</v>
      </c>
      <c r="I221" s="11" t="s">
        <v>72</v>
      </c>
    </row>
    <row r="222" spans="1:9" ht="15">
      <c r="A222" s="84" t="s">
        <v>48</v>
      </c>
      <c r="B222" s="85">
        <v>3</v>
      </c>
      <c r="C222" s="85">
        <v>0</v>
      </c>
      <c r="D222" s="85">
        <v>0</v>
      </c>
      <c r="E222" s="85">
        <v>0</v>
      </c>
      <c r="F222" s="85">
        <v>0</v>
      </c>
      <c r="G222" s="85">
        <v>0</v>
      </c>
      <c r="H222" s="85">
        <v>30</v>
      </c>
    </row>
    <row r="223" spans="1:9" ht="15">
      <c r="A223" s="20" t="s">
        <v>78</v>
      </c>
      <c r="B223" s="69">
        <v>3</v>
      </c>
      <c r="C223" s="69">
        <v>0</v>
      </c>
      <c r="D223" s="69">
        <v>0</v>
      </c>
      <c r="E223" s="69">
        <v>0</v>
      </c>
      <c r="F223" s="69">
        <v>0</v>
      </c>
      <c r="G223" s="69">
        <v>0</v>
      </c>
      <c r="H223" s="69">
        <v>30</v>
      </c>
      <c r="I223" s="11" t="s">
        <v>72</v>
      </c>
    </row>
    <row r="224" spans="1:9" ht="15">
      <c r="A224" s="84" t="s">
        <v>51</v>
      </c>
      <c r="B224" s="87">
        <v>20</v>
      </c>
      <c r="C224" s="88">
        <v>374</v>
      </c>
      <c r="D224" s="88">
        <v>74.8</v>
      </c>
      <c r="E224" s="88">
        <v>0</v>
      </c>
      <c r="F224" s="88">
        <v>3</v>
      </c>
      <c r="G224" s="88">
        <v>99.5</v>
      </c>
      <c r="H224" s="88">
        <v>200</v>
      </c>
    </row>
    <row r="225" spans="1:9" ht="15">
      <c r="A225" s="84" t="s">
        <v>32</v>
      </c>
      <c r="B225" s="85">
        <v>40</v>
      </c>
      <c r="C225" s="85">
        <v>175</v>
      </c>
      <c r="D225" s="85">
        <v>70</v>
      </c>
      <c r="E225" s="85">
        <v>4.7</v>
      </c>
      <c r="F225" s="85">
        <v>0</v>
      </c>
      <c r="G225" s="89">
        <v>49.7</v>
      </c>
      <c r="H225" s="85">
        <v>400</v>
      </c>
    </row>
    <row r="226" spans="1:9" ht="15">
      <c r="A226" s="84" t="s">
        <v>59</v>
      </c>
      <c r="B226" s="85">
        <v>40</v>
      </c>
      <c r="C226" s="85">
        <v>344</v>
      </c>
      <c r="D226" s="86">
        <f>344/100*40</f>
        <v>137.6</v>
      </c>
      <c r="E226" s="85">
        <f>25/100*40</f>
        <v>10</v>
      </c>
      <c r="F226" s="85">
        <f>27/100*40</f>
        <v>10.8</v>
      </c>
      <c r="G226" s="85">
        <v>0</v>
      </c>
      <c r="H226" s="85">
        <v>400</v>
      </c>
    </row>
    <row r="227" spans="1:9" ht="15">
      <c r="A227" s="84" t="s">
        <v>80</v>
      </c>
      <c r="B227" s="85">
        <v>3</v>
      </c>
      <c r="C227" s="85">
        <v>0</v>
      </c>
      <c r="D227" s="85">
        <v>0</v>
      </c>
      <c r="E227" s="85">
        <v>0</v>
      </c>
      <c r="F227" s="85">
        <v>0</v>
      </c>
      <c r="G227" s="85">
        <v>0</v>
      </c>
      <c r="H227" s="85">
        <v>30</v>
      </c>
    </row>
    <row r="228" spans="1:9" ht="15">
      <c r="A228" s="84" t="s">
        <v>81</v>
      </c>
      <c r="B228" s="85">
        <v>50</v>
      </c>
      <c r="C228" s="85">
        <v>324</v>
      </c>
      <c r="D228" s="86">
        <f>324/2</f>
        <v>162</v>
      </c>
      <c r="E228" s="85">
        <v>0</v>
      </c>
      <c r="F228" s="85">
        <v>0</v>
      </c>
      <c r="G228" s="85">
        <v>40</v>
      </c>
      <c r="H228" s="85">
        <v>500</v>
      </c>
    </row>
    <row r="229" spans="1:9" ht="15">
      <c r="A229" s="60"/>
      <c r="B229" s="61">
        <f t="shared" ref="B229:H229" si="31">SUM(B220:B228)</f>
        <v>239</v>
      </c>
      <c r="C229" s="61">
        <f t="shared" si="31"/>
        <v>1581.4</v>
      </c>
      <c r="D229" s="61">
        <f t="shared" si="31"/>
        <v>560.88</v>
      </c>
      <c r="E229" s="61">
        <f t="shared" si="31"/>
        <v>16.440000000000001</v>
      </c>
      <c r="F229" s="61">
        <f t="shared" si="31"/>
        <v>15.55</v>
      </c>
      <c r="G229" s="61">
        <f t="shared" si="31"/>
        <v>215.9</v>
      </c>
      <c r="H229" s="61">
        <f t="shared" si="31"/>
        <v>2390</v>
      </c>
    </row>
    <row r="230" spans="1:9" ht="15">
      <c r="A230" s="175" t="s">
        <v>119</v>
      </c>
      <c r="B230" s="168"/>
      <c r="C230" s="168"/>
      <c r="D230" s="168"/>
      <c r="E230" s="168"/>
      <c r="F230" s="168"/>
      <c r="G230" s="168"/>
      <c r="H230" s="169"/>
    </row>
    <row r="231" spans="1:9" ht="15">
      <c r="A231" s="84" t="s">
        <v>32</v>
      </c>
      <c r="B231" s="85">
        <v>40</v>
      </c>
      <c r="C231" s="85">
        <v>175</v>
      </c>
      <c r="D231" s="85">
        <v>70</v>
      </c>
      <c r="E231" s="85">
        <v>4.7</v>
      </c>
      <c r="F231" s="85">
        <v>0</v>
      </c>
      <c r="G231" s="89">
        <v>49.7</v>
      </c>
      <c r="H231" s="85">
        <v>400</v>
      </c>
    </row>
    <row r="232" spans="1:9" ht="15">
      <c r="A232" s="84" t="s">
        <v>28</v>
      </c>
      <c r="B232" s="87">
        <v>40</v>
      </c>
      <c r="C232" s="88">
        <v>526</v>
      </c>
      <c r="D232" s="88">
        <v>210.4</v>
      </c>
      <c r="E232" s="88">
        <v>15.8</v>
      </c>
      <c r="F232" s="88">
        <v>51.4</v>
      </c>
      <c r="G232" s="88">
        <v>0</v>
      </c>
      <c r="H232" s="88">
        <v>400</v>
      </c>
    </row>
    <row r="233" spans="1:9" ht="15">
      <c r="A233" s="84" t="s">
        <v>83</v>
      </c>
      <c r="B233" s="85">
        <v>80</v>
      </c>
      <c r="C233" s="85">
        <v>498</v>
      </c>
      <c r="D233" s="86">
        <f>498/100*80</f>
        <v>398.40000000000003</v>
      </c>
      <c r="E233" s="85">
        <v>3</v>
      </c>
      <c r="F233" s="85">
        <f>24/100*8</f>
        <v>1.92</v>
      </c>
      <c r="G233" s="85">
        <f>70/100*80</f>
        <v>56</v>
      </c>
      <c r="H233" s="85">
        <v>800</v>
      </c>
    </row>
    <row r="234" spans="1:9" ht="15">
      <c r="A234" s="60"/>
      <c r="B234" s="61">
        <f t="shared" ref="B234:H234" si="32">SUM(B231:B233)</f>
        <v>160</v>
      </c>
      <c r="C234" s="61">
        <f t="shared" si="32"/>
        <v>1199</v>
      </c>
      <c r="D234" s="61">
        <f t="shared" si="32"/>
        <v>678.8</v>
      </c>
      <c r="E234" s="61">
        <f t="shared" si="32"/>
        <v>23.5</v>
      </c>
      <c r="F234" s="61">
        <f t="shared" si="32"/>
        <v>53.32</v>
      </c>
      <c r="G234" s="61">
        <f t="shared" si="32"/>
        <v>105.7</v>
      </c>
      <c r="H234" s="61">
        <f t="shared" si="32"/>
        <v>1600</v>
      </c>
    </row>
    <row r="235" spans="1:9" ht="15">
      <c r="A235" s="175" t="s">
        <v>120</v>
      </c>
      <c r="B235" s="168"/>
      <c r="C235" s="168"/>
      <c r="D235" s="168"/>
      <c r="E235" s="168"/>
      <c r="F235" s="168"/>
      <c r="G235" s="168"/>
      <c r="H235" s="169"/>
    </row>
    <row r="236" spans="1:9" ht="15">
      <c r="A236" s="20" t="s">
        <v>85</v>
      </c>
      <c r="B236" s="50">
        <v>80</v>
      </c>
      <c r="C236" s="50">
        <v>317</v>
      </c>
      <c r="D236" s="51">
        <f>317/100*80</f>
        <v>253.6</v>
      </c>
      <c r="E236" s="50">
        <f>6.6/100*80</f>
        <v>5.28</v>
      </c>
      <c r="F236" s="50">
        <v>0</v>
      </c>
      <c r="G236" s="50">
        <f>71.6/100*80</f>
        <v>57.28</v>
      </c>
      <c r="H236" s="50">
        <v>800</v>
      </c>
      <c r="I236" s="30" t="s">
        <v>70</v>
      </c>
    </row>
    <row r="237" spans="1:9" ht="15">
      <c r="A237" s="20" t="s">
        <v>86</v>
      </c>
      <c r="B237" s="69">
        <v>10</v>
      </c>
      <c r="C237" s="69">
        <v>282</v>
      </c>
      <c r="D237" s="70">
        <f>282/100*20</f>
        <v>56.4</v>
      </c>
      <c r="E237" s="69">
        <f>23/100*20</f>
        <v>4.6000000000000005</v>
      </c>
      <c r="F237" s="69">
        <f>6/100*20</f>
        <v>1.2</v>
      </c>
      <c r="G237" s="69">
        <f>31/100*20</f>
        <v>6.2</v>
      </c>
      <c r="H237" s="69">
        <v>100</v>
      </c>
      <c r="I237" s="11" t="s">
        <v>72</v>
      </c>
    </row>
    <row r="238" spans="1:9" ht="15">
      <c r="A238" s="20" t="s">
        <v>87</v>
      </c>
      <c r="B238" s="93">
        <v>97.5</v>
      </c>
      <c r="C238" s="93">
        <v>213</v>
      </c>
      <c r="D238" s="93">
        <v>213</v>
      </c>
      <c r="E238" s="93">
        <v>15</v>
      </c>
      <c r="F238" s="93">
        <v>17</v>
      </c>
      <c r="G238" s="93">
        <v>0</v>
      </c>
      <c r="H238" s="93">
        <v>975</v>
      </c>
      <c r="I238" s="30" t="s">
        <v>70</v>
      </c>
    </row>
    <row r="239" spans="1:9" ht="15">
      <c r="A239" s="84" t="s">
        <v>32</v>
      </c>
      <c r="B239" s="85">
        <v>40</v>
      </c>
      <c r="C239" s="85">
        <v>175</v>
      </c>
      <c r="D239" s="85">
        <v>70</v>
      </c>
      <c r="E239" s="85">
        <v>4.7</v>
      </c>
      <c r="F239" s="85">
        <v>0</v>
      </c>
      <c r="G239" s="89">
        <v>49.7</v>
      </c>
      <c r="H239" s="85">
        <v>400</v>
      </c>
    </row>
    <row r="240" spans="1:9" ht="15">
      <c r="A240" s="84" t="s">
        <v>80</v>
      </c>
      <c r="B240" s="85">
        <v>3</v>
      </c>
      <c r="C240" s="85">
        <v>0</v>
      </c>
      <c r="D240" s="85">
        <v>0</v>
      </c>
      <c r="E240" s="85">
        <v>0</v>
      </c>
      <c r="F240" s="85">
        <v>0</v>
      </c>
      <c r="G240" s="85">
        <v>0</v>
      </c>
      <c r="H240" s="85">
        <v>30</v>
      </c>
    </row>
    <row r="241" spans="1:8" ht="15">
      <c r="A241" s="84" t="s">
        <v>51</v>
      </c>
      <c r="B241" s="87">
        <v>20</v>
      </c>
      <c r="C241" s="88">
        <v>374</v>
      </c>
      <c r="D241" s="88">
        <v>74.8</v>
      </c>
      <c r="E241" s="88">
        <v>0</v>
      </c>
      <c r="F241" s="88">
        <v>3</v>
      </c>
      <c r="G241" s="88">
        <v>99.5</v>
      </c>
      <c r="H241" s="88">
        <v>200</v>
      </c>
    </row>
    <row r="242" spans="1:8" ht="15">
      <c r="A242" s="84" t="s">
        <v>88</v>
      </c>
      <c r="B242" s="85">
        <v>50</v>
      </c>
      <c r="C242" s="85">
        <v>560</v>
      </c>
      <c r="D242" s="86">
        <f>560/2</f>
        <v>280</v>
      </c>
      <c r="E242" s="85">
        <f>13/2</f>
        <v>6.5</v>
      </c>
      <c r="F242" s="85">
        <f>37/2</f>
        <v>18.5</v>
      </c>
      <c r="G242" s="85">
        <f>43/2</f>
        <v>21.5</v>
      </c>
      <c r="H242" s="85">
        <v>500</v>
      </c>
    </row>
    <row r="243" spans="1:8" ht="15">
      <c r="A243" s="84" t="s">
        <v>48</v>
      </c>
      <c r="B243" s="85">
        <v>3</v>
      </c>
      <c r="C243" s="85">
        <v>0</v>
      </c>
      <c r="D243" s="85">
        <v>0</v>
      </c>
      <c r="E243" s="85">
        <v>0</v>
      </c>
      <c r="F243" s="85">
        <v>0</v>
      </c>
      <c r="G243" s="85">
        <v>0</v>
      </c>
      <c r="H243" s="85">
        <v>30</v>
      </c>
    </row>
    <row r="244" spans="1:8" ht="15">
      <c r="A244" s="44"/>
      <c r="B244" s="82">
        <f t="shared" ref="B244:H244" si="33">SUM(B236:B243)</f>
        <v>303.5</v>
      </c>
      <c r="C244" s="45">
        <f t="shared" si="33"/>
        <v>1921</v>
      </c>
      <c r="D244" s="45">
        <f t="shared" si="33"/>
        <v>947.8</v>
      </c>
      <c r="E244" s="45">
        <f t="shared" si="33"/>
        <v>36.08</v>
      </c>
      <c r="F244" s="45">
        <f t="shared" si="33"/>
        <v>39.700000000000003</v>
      </c>
      <c r="G244" s="45">
        <f t="shared" si="33"/>
        <v>234.18</v>
      </c>
      <c r="H244" s="82">
        <f t="shared" si="33"/>
        <v>3035</v>
      </c>
    </row>
    <row r="245" spans="1:8" ht="15">
      <c r="A245" s="46" t="s">
        <v>89</v>
      </c>
      <c r="B245" s="74">
        <f t="shared" ref="B245:H245" si="34">SUM(B244+B234+B229)</f>
        <v>702.5</v>
      </c>
      <c r="C245" s="83">
        <f t="shared" si="34"/>
        <v>4701.3999999999996</v>
      </c>
      <c r="D245" s="47">
        <f t="shared" si="34"/>
        <v>2187.48</v>
      </c>
      <c r="E245" s="47">
        <f t="shared" si="34"/>
        <v>76.02</v>
      </c>
      <c r="F245" s="47">
        <f t="shared" si="34"/>
        <v>108.57000000000001</v>
      </c>
      <c r="G245" s="47">
        <f t="shared" si="34"/>
        <v>555.78</v>
      </c>
      <c r="H245" s="74">
        <f t="shared" si="34"/>
        <v>7025</v>
      </c>
    </row>
  </sheetData>
  <mergeCells count="39">
    <mergeCell ref="A230:H230"/>
    <mergeCell ref="A235:H235"/>
    <mergeCell ref="A163:H163"/>
    <mergeCell ref="A174:H174"/>
    <mergeCell ref="A179:H179"/>
    <mergeCell ref="A190:H190"/>
    <mergeCell ref="A191:H191"/>
    <mergeCell ref="A202:H202"/>
    <mergeCell ref="A207:H207"/>
    <mergeCell ref="A146:H146"/>
    <mergeCell ref="A151:H151"/>
    <mergeCell ref="A162:H162"/>
    <mergeCell ref="A218:H218"/>
    <mergeCell ref="A219:H219"/>
    <mergeCell ref="A107:H107"/>
    <mergeCell ref="A118:H118"/>
    <mergeCell ref="A123:H123"/>
    <mergeCell ref="A134:H134"/>
    <mergeCell ref="A135:H135"/>
    <mergeCell ref="A78:H78"/>
    <mergeCell ref="A79:H79"/>
    <mergeCell ref="A90:H90"/>
    <mergeCell ref="A95:H95"/>
    <mergeCell ref="A106:H106"/>
    <mergeCell ref="A39:H39"/>
    <mergeCell ref="A50:H50"/>
    <mergeCell ref="A51:H51"/>
    <mergeCell ref="A62:H62"/>
    <mergeCell ref="A67:H67"/>
    <mergeCell ref="A6:H6"/>
    <mergeCell ref="A11:H11"/>
    <mergeCell ref="A22:H22"/>
    <mergeCell ref="A23:H23"/>
    <mergeCell ref="A34:H34"/>
    <mergeCell ref="A2:C2"/>
    <mergeCell ref="E2:G2"/>
    <mergeCell ref="A3:H3"/>
    <mergeCell ref="A4:H4"/>
    <mergeCell ref="A5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workbookViewId="0"/>
  </sheetViews>
  <sheetFormatPr defaultColWidth="12.5703125" defaultRowHeight="15.75" customHeight="1"/>
  <cols>
    <col min="1" max="1" width="23.85546875" customWidth="1"/>
  </cols>
  <sheetData>
    <row r="1" spans="1:8">
      <c r="B1" s="8" t="s">
        <v>121</v>
      </c>
    </row>
    <row r="2" spans="1:8" ht="15.75" customHeight="1">
      <c r="A2" s="176" t="s">
        <v>122</v>
      </c>
      <c r="B2" s="173"/>
      <c r="C2" s="174"/>
      <c r="E2" s="8" t="s">
        <v>123</v>
      </c>
    </row>
    <row r="3" spans="1:8" ht="15.75" customHeight="1">
      <c r="A3" s="123" t="s">
        <v>124</v>
      </c>
      <c r="B3" s="26">
        <v>60</v>
      </c>
      <c r="C3" s="26">
        <f>60*9</f>
        <v>540</v>
      </c>
      <c r="E3" s="124" t="s">
        <v>125</v>
      </c>
      <c r="F3" s="124" t="s">
        <v>126</v>
      </c>
      <c r="H3" s="8" t="s">
        <v>8</v>
      </c>
    </row>
    <row r="4" spans="1:8" ht="15.75" customHeight="1">
      <c r="A4" s="123" t="s">
        <v>127</v>
      </c>
      <c r="B4" s="26">
        <v>30</v>
      </c>
      <c r="C4" s="26">
        <f>30*9</f>
        <v>270</v>
      </c>
      <c r="E4" s="16" t="s">
        <v>128</v>
      </c>
      <c r="F4" s="16" t="s">
        <v>126</v>
      </c>
    </row>
    <row r="5" spans="1:8" ht="15.75" customHeight="1">
      <c r="A5" s="125" t="s">
        <v>60</v>
      </c>
      <c r="B5" s="126">
        <v>20</v>
      </c>
      <c r="C5" s="126">
        <f>20*9</f>
        <v>180</v>
      </c>
      <c r="E5" s="4" t="s">
        <v>129</v>
      </c>
      <c r="F5" s="4" t="s">
        <v>130</v>
      </c>
    </row>
    <row r="6" spans="1:8" ht="15.75" customHeight="1">
      <c r="A6" s="123" t="s">
        <v>131</v>
      </c>
      <c r="B6" s="26">
        <v>40</v>
      </c>
      <c r="C6" s="26">
        <f>40*9</f>
        <v>360</v>
      </c>
      <c r="E6" s="127" t="s">
        <v>132</v>
      </c>
      <c r="F6" s="127" t="s">
        <v>126</v>
      </c>
    </row>
    <row r="7" spans="1:8" ht="15.75" customHeight="1">
      <c r="A7" s="128" t="s">
        <v>51</v>
      </c>
      <c r="B7" s="129">
        <v>20</v>
      </c>
      <c r="C7" s="129">
        <f>20*9</f>
        <v>180</v>
      </c>
      <c r="E7" s="130" t="s">
        <v>133</v>
      </c>
      <c r="F7" s="130" t="s">
        <v>134</v>
      </c>
    </row>
    <row r="8" spans="1:8" ht="15.75" customHeight="1">
      <c r="A8" s="131" t="s">
        <v>59</v>
      </c>
      <c r="B8" s="132">
        <v>40</v>
      </c>
      <c r="C8" s="132">
        <f t="shared" ref="C8:C9" si="0">40*9</f>
        <v>360</v>
      </c>
      <c r="E8" s="133" t="s">
        <v>135</v>
      </c>
      <c r="F8" s="133" t="s">
        <v>136</v>
      </c>
    </row>
    <row r="9" spans="1:8" ht="15.75" customHeight="1">
      <c r="A9" s="131" t="s">
        <v>32</v>
      </c>
      <c r="B9" s="132">
        <v>40</v>
      </c>
      <c r="C9" s="132">
        <f t="shared" si="0"/>
        <v>360</v>
      </c>
      <c r="E9" s="27" t="s">
        <v>137</v>
      </c>
      <c r="F9" s="27" t="s">
        <v>138</v>
      </c>
    </row>
    <row r="10" spans="1:8" ht="15.75" customHeight="1">
      <c r="A10" s="128" t="s">
        <v>52</v>
      </c>
      <c r="B10" s="129">
        <v>3</v>
      </c>
      <c r="C10" s="129">
        <f>3*9</f>
        <v>27</v>
      </c>
      <c r="D10" s="40">
        <f>SUM(C3:C10)</f>
        <v>2277</v>
      </c>
      <c r="E10" s="134" t="s">
        <v>139</v>
      </c>
      <c r="F10" s="134" t="s">
        <v>136</v>
      </c>
    </row>
    <row r="11" spans="1:8" ht="15.75" customHeight="1">
      <c r="A11" s="175" t="s">
        <v>140</v>
      </c>
      <c r="B11" s="168"/>
      <c r="C11" s="169"/>
      <c r="E11" s="135" t="s">
        <v>141</v>
      </c>
      <c r="F11" s="135" t="s">
        <v>136</v>
      </c>
    </row>
    <row r="12" spans="1:8" ht="15.75" customHeight="1">
      <c r="A12" s="46" t="s">
        <v>32</v>
      </c>
      <c r="B12" s="74">
        <v>40</v>
      </c>
      <c r="C12" s="74">
        <v>360</v>
      </c>
    </row>
    <row r="13" spans="1:8" ht="15.75" customHeight="1">
      <c r="A13" s="46" t="s">
        <v>142</v>
      </c>
      <c r="B13" s="74">
        <v>50</v>
      </c>
      <c r="C13" s="74">
        <f>50*9</f>
        <v>450</v>
      </c>
    </row>
    <row r="14" spans="1:8" ht="15.75" customHeight="1">
      <c r="A14" s="46" t="s">
        <v>28</v>
      </c>
      <c r="B14" s="74">
        <v>40</v>
      </c>
      <c r="C14" s="74">
        <v>360</v>
      </c>
      <c r="D14" s="40">
        <f>SUM(C12:C14)</f>
        <v>1170</v>
      </c>
      <c r="G14" s="8" t="s">
        <v>143</v>
      </c>
      <c r="H14" s="40">
        <f>C7+C23+C32</f>
        <v>540</v>
      </c>
    </row>
    <row r="15" spans="1:8" ht="15.75" customHeight="1">
      <c r="A15" s="175" t="s">
        <v>144</v>
      </c>
      <c r="B15" s="168"/>
      <c r="C15" s="169"/>
      <c r="G15" s="8" t="s">
        <v>145</v>
      </c>
      <c r="H15" s="40">
        <f>C10+C22+C31</f>
        <v>81</v>
      </c>
    </row>
    <row r="16" spans="1:8" ht="15.75" customHeight="1">
      <c r="A16" s="20" t="s">
        <v>42</v>
      </c>
      <c r="B16" s="136">
        <v>80</v>
      </c>
      <c r="C16" s="136">
        <f>80*9</f>
        <v>720</v>
      </c>
    </row>
    <row r="17" spans="1:4" ht="15.75" customHeight="1">
      <c r="A17" s="137" t="s">
        <v>146</v>
      </c>
      <c r="B17" s="36">
        <v>100</v>
      </c>
      <c r="C17" s="36">
        <v>900</v>
      </c>
    </row>
    <row r="18" spans="1:4" ht="15.75" customHeight="1">
      <c r="A18" s="131" t="s">
        <v>147</v>
      </c>
      <c r="B18" s="132">
        <v>40</v>
      </c>
      <c r="C18" s="132">
        <v>360</v>
      </c>
    </row>
    <row r="19" spans="1:4" ht="15.75" customHeight="1">
      <c r="A19" s="128" t="s">
        <v>48</v>
      </c>
      <c r="B19" s="129">
        <v>3</v>
      </c>
      <c r="C19" s="129">
        <v>27</v>
      </c>
    </row>
    <row r="20" spans="1:4" ht="15.75" customHeight="1">
      <c r="A20" s="138" t="s">
        <v>148</v>
      </c>
      <c r="B20" s="139">
        <v>40</v>
      </c>
      <c r="C20" s="139">
        <v>360</v>
      </c>
      <c r="D20" s="8"/>
    </row>
    <row r="21" spans="1:4" ht="15.75" customHeight="1">
      <c r="A21" s="20" t="s">
        <v>32</v>
      </c>
      <c r="B21" s="136">
        <v>40</v>
      </c>
      <c r="C21" s="136">
        <v>360</v>
      </c>
    </row>
    <row r="22" spans="1:4" ht="15.75" customHeight="1">
      <c r="A22" s="128" t="s">
        <v>52</v>
      </c>
      <c r="B22" s="129">
        <v>3</v>
      </c>
      <c r="C22" s="129">
        <v>27</v>
      </c>
    </row>
    <row r="23" spans="1:4" ht="15.75" customHeight="1">
      <c r="A23" s="128" t="s">
        <v>51</v>
      </c>
      <c r="B23" s="129">
        <v>20</v>
      </c>
      <c r="C23" s="129">
        <v>180</v>
      </c>
      <c r="D23" s="40">
        <f>SUM(C16:C23)</f>
        <v>2934</v>
      </c>
    </row>
    <row r="24" spans="1:4">
      <c r="A24" s="4" t="s">
        <v>89</v>
      </c>
      <c r="B24" s="140">
        <f t="shared" ref="B24:C24" si="1">SUM(B3:B23)</f>
        <v>709</v>
      </c>
      <c r="C24" s="140">
        <f t="shared" si="1"/>
        <v>6381</v>
      </c>
    </row>
    <row r="25" spans="1:4" ht="15.75" customHeight="1">
      <c r="A25" s="179">
        <v>44668</v>
      </c>
      <c r="B25" s="173"/>
      <c r="C25" s="174"/>
    </row>
    <row r="26" spans="1:4" ht="15">
      <c r="A26" s="175" t="s">
        <v>149</v>
      </c>
      <c r="B26" s="168"/>
      <c r="C26" s="169"/>
    </row>
    <row r="27" spans="1:4" ht="15">
      <c r="A27" s="125" t="s">
        <v>56</v>
      </c>
      <c r="B27" s="126">
        <v>70</v>
      </c>
      <c r="C27" s="126">
        <f>70*9</f>
        <v>630</v>
      </c>
    </row>
    <row r="28" spans="1:4" ht="15">
      <c r="A28" s="125" t="s">
        <v>150</v>
      </c>
      <c r="B28" s="126">
        <v>30</v>
      </c>
      <c r="C28" s="126">
        <f>30*9</f>
        <v>270</v>
      </c>
    </row>
    <row r="29" spans="1:4" ht="15">
      <c r="A29" s="138" t="s">
        <v>59</v>
      </c>
      <c r="B29" s="139">
        <v>40</v>
      </c>
      <c r="C29" s="139">
        <v>360</v>
      </c>
    </row>
    <row r="30" spans="1:4" ht="15">
      <c r="A30" s="125" t="s">
        <v>60</v>
      </c>
      <c r="B30" s="126">
        <v>20</v>
      </c>
      <c r="C30" s="126">
        <f>20*9</f>
        <v>180</v>
      </c>
    </row>
    <row r="31" spans="1:4" ht="15">
      <c r="A31" s="128" t="s">
        <v>52</v>
      </c>
      <c r="B31" s="129">
        <v>3</v>
      </c>
      <c r="C31" s="129">
        <v>27</v>
      </c>
    </row>
    <row r="32" spans="1:4" ht="15">
      <c r="A32" s="128" t="s">
        <v>51</v>
      </c>
      <c r="B32" s="129">
        <v>20</v>
      </c>
      <c r="C32" s="129">
        <f>20*9</f>
        <v>180</v>
      </c>
    </row>
    <row r="33" spans="1:4" ht="15">
      <c r="A33" s="138" t="s">
        <v>32</v>
      </c>
      <c r="B33" s="139">
        <v>40</v>
      </c>
      <c r="C33" s="139">
        <v>360</v>
      </c>
    </row>
    <row r="34" spans="1:4" ht="15">
      <c r="A34" s="138" t="s">
        <v>62</v>
      </c>
      <c r="B34" s="139">
        <v>40</v>
      </c>
      <c r="C34" s="139">
        <v>360</v>
      </c>
      <c r="D34" s="40">
        <f>SUM(C27:C34)</f>
        <v>2367</v>
      </c>
    </row>
    <row r="35" spans="1:4" ht="15">
      <c r="A35" s="175" t="s">
        <v>140</v>
      </c>
      <c r="B35" s="168"/>
      <c r="C35" s="169"/>
    </row>
    <row r="36" spans="1:4" ht="15">
      <c r="A36" s="141" t="s">
        <v>32</v>
      </c>
      <c r="B36" s="142">
        <v>40</v>
      </c>
      <c r="C36" s="142">
        <v>360</v>
      </c>
    </row>
    <row r="37" spans="1:4" ht="15">
      <c r="A37" s="141" t="s">
        <v>146</v>
      </c>
      <c r="B37" s="142">
        <v>50</v>
      </c>
      <c r="C37" s="142">
        <f>50*9</f>
        <v>450</v>
      </c>
    </row>
    <row r="38" spans="1:4" ht="15">
      <c r="A38" s="141" t="s">
        <v>65</v>
      </c>
      <c r="B38" s="142">
        <v>50</v>
      </c>
      <c r="C38" s="142">
        <v>450</v>
      </c>
    </row>
    <row r="39" spans="1:4" ht="15">
      <c r="A39" s="46" t="s">
        <v>53</v>
      </c>
      <c r="B39" s="47">
        <f t="shared" ref="B39:C39" si="2">SUM(B27:B38)</f>
        <v>403</v>
      </c>
      <c r="C39" s="47">
        <f t="shared" si="2"/>
        <v>3627</v>
      </c>
      <c r="D39" s="40">
        <f>C24+C39</f>
        <v>10008</v>
      </c>
    </row>
  </sheetData>
  <mergeCells count="6">
    <mergeCell ref="A35:C35"/>
    <mergeCell ref="A2:C2"/>
    <mergeCell ref="A11:C11"/>
    <mergeCell ref="A15:C15"/>
    <mergeCell ref="A25:C25"/>
    <mergeCell ref="A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84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18.5703125" customWidth="1"/>
    <col min="2" max="8" width="9.7109375" customWidth="1"/>
    <col min="9" max="9" width="13.7109375" customWidth="1"/>
    <col min="10" max="16" width="9.7109375" customWidth="1"/>
  </cols>
  <sheetData>
    <row r="1" spans="1:26" ht="45">
      <c r="A1" s="143"/>
      <c r="B1" s="144" t="s">
        <v>157</v>
      </c>
      <c r="C1" s="144" t="s">
        <v>158</v>
      </c>
      <c r="D1" s="144" t="s">
        <v>159</v>
      </c>
      <c r="E1" s="144" t="s">
        <v>160</v>
      </c>
      <c r="F1" s="144" t="s">
        <v>161</v>
      </c>
      <c r="G1" s="144" t="s">
        <v>162</v>
      </c>
      <c r="H1" s="144" t="s">
        <v>163</v>
      </c>
      <c r="I1" s="144" t="s">
        <v>164</v>
      </c>
      <c r="J1" s="144" t="s">
        <v>165</v>
      </c>
      <c r="K1" s="144" t="s">
        <v>166</v>
      </c>
      <c r="L1" s="144" t="s">
        <v>167</v>
      </c>
      <c r="M1" s="144" t="s">
        <v>168</v>
      </c>
      <c r="N1" s="144" t="s">
        <v>169</v>
      </c>
      <c r="O1" s="144" t="s">
        <v>170</v>
      </c>
      <c r="P1" s="145" t="s">
        <v>171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27" hidden="1" customHeight="1">
      <c r="A2" s="147" t="s">
        <v>156</v>
      </c>
      <c r="B2" s="148" t="s">
        <v>172</v>
      </c>
      <c r="C2" s="149" t="s">
        <v>173</v>
      </c>
      <c r="D2" s="150" t="s">
        <v>174</v>
      </c>
      <c r="E2" s="148" t="s">
        <v>172</v>
      </c>
      <c r="F2" s="151" t="s">
        <v>174</v>
      </c>
      <c r="G2" s="151" t="s">
        <v>174</v>
      </c>
      <c r="H2" s="148" t="s">
        <v>172</v>
      </c>
      <c r="I2" s="148" t="s">
        <v>172</v>
      </c>
      <c r="J2" s="148" t="s">
        <v>172</v>
      </c>
      <c r="K2" s="151" t="s">
        <v>174</v>
      </c>
      <c r="L2" s="148" t="s">
        <v>172</v>
      </c>
      <c r="M2" s="151" t="s">
        <v>174</v>
      </c>
      <c r="N2" s="148" t="s">
        <v>172</v>
      </c>
      <c r="O2" s="148" t="s">
        <v>172</v>
      </c>
      <c r="P2" s="152" t="s">
        <v>175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27" hidden="1" customHeight="1">
      <c r="A3" s="153" t="s">
        <v>176</v>
      </c>
      <c r="B3" s="148" t="s">
        <v>172</v>
      </c>
      <c r="C3" s="148" t="s">
        <v>172</v>
      </c>
      <c r="D3" s="151" t="s">
        <v>174</v>
      </c>
      <c r="E3" s="148" t="s">
        <v>172</v>
      </c>
      <c r="F3" s="148" t="s">
        <v>172</v>
      </c>
      <c r="G3" s="148" t="s">
        <v>172</v>
      </c>
      <c r="H3" s="148" t="s">
        <v>172</v>
      </c>
      <c r="I3" s="151" t="s">
        <v>174</v>
      </c>
      <c r="J3" s="148" t="s">
        <v>172</v>
      </c>
      <c r="K3" s="154" t="s">
        <v>173</v>
      </c>
      <c r="L3" s="154" t="s">
        <v>173</v>
      </c>
      <c r="M3" s="151" t="s">
        <v>174</v>
      </c>
      <c r="N3" s="151" t="s">
        <v>174</v>
      </c>
      <c r="O3" s="154" t="s">
        <v>173</v>
      </c>
      <c r="P3" s="155" t="s">
        <v>175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27" customHeight="1">
      <c r="A4" s="156" t="s">
        <v>151</v>
      </c>
      <c r="B4" s="148" t="s">
        <v>172</v>
      </c>
      <c r="C4" s="151" t="s">
        <v>174</v>
      </c>
      <c r="D4" s="151" t="s">
        <v>174</v>
      </c>
      <c r="E4" s="148" t="s">
        <v>172</v>
      </c>
      <c r="F4" s="148" t="s">
        <v>172</v>
      </c>
      <c r="G4" s="157" t="s">
        <v>177</v>
      </c>
      <c r="H4" s="151" t="s">
        <v>174</v>
      </c>
      <c r="I4" s="148" t="s">
        <v>172</v>
      </c>
      <c r="J4" s="148" t="s">
        <v>172</v>
      </c>
      <c r="K4" s="148" t="s">
        <v>172</v>
      </c>
      <c r="L4" s="148" t="s">
        <v>172</v>
      </c>
      <c r="M4" s="148" t="s">
        <v>172</v>
      </c>
      <c r="N4" s="151" t="s">
        <v>174</v>
      </c>
      <c r="O4" s="151" t="s">
        <v>174</v>
      </c>
      <c r="P4" s="152" t="s">
        <v>178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ht="33" customHeight="1">
      <c r="A5" s="158" t="s">
        <v>152</v>
      </c>
      <c r="B5" s="159"/>
      <c r="C5" s="151" t="s">
        <v>174</v>
      </c>
      <c r="D5" s="151" t="s">
        <v>174</v>
      </c>
      <c r="E5" s="151" t="s">
        <v>174</v>
      </c>
      <c r="F5" s="151" t="s">
        <v>174</v>
      </c>
      <c r="G5" s="150" t="s">
        <v>173</v>
      </c>
      <c r="H5" s="148" t="s">
        <v>172</v>
      </c>
      <c r="I5" s="151" t="s">
        <v>174</v>
      </c>
      <c r="J5" s="151" t="s">
        <v>174</v>
      </c>
      <c r="K5" s="151" t="s">
        <v>174</v>
      </c>
      <c r="L5" s="151" t="s">
        <v>174</v>
      </c>
      <c r="M5" s="151" t="s">
        <v>174</v>
      </c>
      <c r="N5" s="151" t="s">
        <v>174</v>
      </c>
      <c r="O5" s="154" t="s">
        <v>173</v>
      </c>
      <c r="P5" s="160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ht="27" customHeight="1">
      <c r="A6" s="158" t="s">
        <v>153</v>
      </c>
      <c r="B6" s="148" t="s">
        <v>172</v>
      </c>
      <c r="C6" s="151" t="s">
        <v>174</v>
      </c>
      <c r="D6" s="148" t="s">
        <v>172</v>
      </c>
      <c r="E6" s="154" t="s">
        <v>173</v>
      </c>
      <c r="F6" s="150" t="s">
        <v>173</v>
      </c>
      <c r="G6" s="148" t="s">
        <v>172</v>
      </c>
      <c r="H6" s="148" t="s">
        <v>172</v>
      </c>
      <c r="I6" s="151" t="s">
        <v>174</v>
      </c>
      <c r="J6" s="151" t="s">
        <v>174</v>
      </c>
      <c r="K6" s="151" t="s">
        <v>174</v>
      </c>
      <c r="L6" s="154" t="s">
        <v>173</v>
      </c>
      <c r="M6" s="151" t="s">
        <v>174</v>
      </c>
      <c r="N6" s="148" t="s">
        <v>172</v>
      </c>
      <c r="O6" s="151" t="s">
        <v>174</v>
      </c>
      <c r="P6" s="161" t="s">
        <v>179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27" customHeight="1">
      <c r="A7" s="156" t="s">
        <v>155</v>
      </c>
      <c r="B7" s="151" t="s">
        <v>174</v>
      </c>
      <c r="C7" s="151" t="s">
        <v>174</v>
      </c>
      <c r="D7" s="148" t="s">
        <v>172</v>
      </c>
      <c r="E7" s="148" t="s">
        <v>172</v>
      </c>
      <c r="F7" s="148" t="s">
        <v>172</v>
      </c>
      <c r="G7" s="151" t="s">
        <v>174</v>
      </c>
      <c r="H7" s="151" t="s">
        <v>174</v>
      </c>
      <c r="I7" s="151" t="s">
        <v>174</v>
      </c>
      <c r="J7" s="151" t="s">
        <v>174</v>
      </c>
      <c r="K7" s="151" t="s">
        <v>174</v>
      </c>
      <c r="L7" s="151" t="s">
        <v>174</v>
      </c>
      <c r="M7" s="148" t="s">
        <v>172</v>
      </c>
      <c r="N7" s="150" t="s">
        <v>173</v>
      </c>
      <c r="O7" s="150" t="s">
        <v>173</v>
      </c>
      <c r="P7" s="162" t="s">
        <v>178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7" customHeight="1">
      <c r="A8" s="158" t="s">
        <v>154</v>
      </c>
      <c r="B8" s="151" t="s">
        <v>174</v>
      </c>
      <c r="C8" s="151" t="s">
        <v>174</v>
      </c>
      <c r="D8" s="148" t="s">
        <v>172</v>
      </c>
      <c r="E8" s="151" t="s">
        <v>174</v>
      </c>
      <c r="F8" s="151" t="s">
        <v>174</v>
      </c>
      <c r="G8" s="148" t="s">
        <v>172</v>
      </c>
      <c r="H8" s="148" t="s">
        <v>172</v>
      </c>
      <c r="I8" s="151" t="s">
        <v>174</v>
      </c>
      <c r="J8" s="151" t="s">
        <v>174</v>
      </c>
      <c r="K8" s="148" t="s">
        <v>172</v>
      </c>
      <c r="L8" s="148" t="s">
        <v>172</v>
      </c>
      <c r="M8" s="148" t="s">
        <v>172</v>
      </c>
      <c r="N8" s="151" t="s">
        <v>174</v>
      </c>
      <c r="O8" s="151" t="s">
        <v>174</v>
      </c>
      <c r="P8" s="161" t="s">
        <v>174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27" customHeight="1">
      <c r="A9" s="163" t="s">
        <v>180</v>
      </c>
      <c r="B9" s="148" t="s">
        <v>172</v>
      </c>
      <c r="C9" s="148" t="s">
        <v>172</v>
      </c>
      <c r="D9" s="151" t="s">
        <v>174</v>
      </c>
      <c r="E9" s="148" t="s">
        <v>172</v>
      </c>
      <c r="F9" s="148" t="s">
        <v>172</v>
      </c>
      <c r="G9" s="148" t="s">
        <v>172</v>
      </c>
      <c r="H9" s="148" t="s">
        <v>172</v>
      </c>
      <c r="I9" s="151" t="s">
        <v>174</v>
      </c>
      <c r="J9" s="154" t="s">
        <v>173</v>
      </c>
      <c r="K9" s="154" t="s">
        <v>173</v>
      </c>
      <c r="L9" s="150" t="s">
        <v>173</v>
      </c>
      <c r="M9" s="151" t="s">
        <v>174</v>
      </c>
      <c r="N9" s="151" t="s">
        <v>174</v>
      </c>
      <c r="O9" s="151" t="s">
        <v>174</v>
      </c>
      <c r="P9" s="155" t="s">
        <v>175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27" customHeight="1">
      <c r="A10" s="147" t="s">
        <v>181</v>
      </c>
      <c r="B10" s="151" t="s">
        <v>174</v>
      </c>
      <c r="C10" s="151" t="s">
        <v>174</v>
      </c>
      <c r="D10" s="148" t="s">
        <v>172</v>
      </c>
      <c r="E10" s="148" t="s">
        <v>172</v>
      </c>
      <c r="F10" s="148" t="s">
        <v>172</v>
      </c>
      <c r="G10" s="148" t="s">
        <v>172</v>
      </c>
      <c r="H10" s="148" t="s">
        <v>172</v>
      </c>
      <c r="I10" s="150" t="s">
        <v>174</v>
      </c>
      <c r="J10" s="151" t="s">
        <v>174</v>
      </c>
      <c r="K10" s="151" t="s">
        <v>174</v>
      </c>
      <c r="L10" s="151" t="s">
        <v>174</v>
      </c>
      <c r="M10" s="148" t="s">
        <v>172</v>
      </c>
      <c r="N10" s="151" t="s">
        <v>174</v>
      </c>
      <c r="O10" s="151" t="s">
        <v>174</v>
      </c>
      <c r="P10" s="152" t="s">
        <v>175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27" customHeight="1">
      <c r="A11" s="156" t="s">
        <v>182</v>
      </c>
      <c r="B11" s="151" t="s">
        <v>174</v>
      </c>
      <c r="C11" s="151" t="s">
        <v>174</v>
      </c>
      <c r="D11" s="148" t="s">
        <v>172</v>
      </c>
      <c r="E11" s="151" t="s">
        <v>174</v>
      </c>
      <c r="F11" s="148" t="s">
        <v>172</v>
      </c>
      <c r="G11" s="148" t="s">
        <v>172</v>
      </c>
      <c r="H11" s="150" t="s">
        <v>173</v>
      </c>
      <c r="I11" s="148" t="s">
        <v>172</v>
      </c>
      <c r="J11" s="148" t="s">
        <v>172</v>
      </c>
      <c r="K11" s="151" t="s">
        <v>174</v>
      </c>
      <c r="L11" s="148" t="s">
        <v>172</v>
      </c>
      <c r="M11" s="148" t="s">
        <v>172</v>
      </c>
      <c r="N11" s="148" t="s">
        <v>172</v>
      </c>
      <c r="O11" s="151" t="s">
        <v>174</v>
      </c>
      <c r="P11" s="152" t="s">
        <v>178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27" customHeight="1">
      <c r="A12" s="147" t="s">
        <v>183</v>
      </c>
      <c r="B12" s="148" t="s">
        <v>172</v>
      </c>
      <c r="C12" s="151" t="s">
        <v>174</v>
      </c>
      <c r="D12" s="148" t="s">
        <v>172</v>
      </c>
      <c r="E12" s="150" t="s">
        <v>173</v>
      </c>
      <c r="F12" s="151" t="s">
        <v>174</v>
      </c>
      <c r="G12" s="154" t="s">
        <v>173</v>
      </c>
      <c r="H12" s="151" t="s">
        <v>174</v>
      </c>
      <c r="I12" s="151" t="s">
        <v>174</v>
      </c>
      <c r="J12" s="150" t="s">
        <v>173</v>
      </c>
      <c r="K12" s="148" t="s">
        <v>172</v>
      </c>
      <c r="L12" s="151" t="s">
        <v>174</v>
      </c>
      <c r="M12" s="148" t="s">
        <v>172</v>
      </c>
      <c r="N12" s="148" t="s">
        <v>172</v>
      </c>
      <c r="O12" s="148" t="s">
        <v>172</v>
      </c>
      <c r="P12" s="152" t="s">
        <v>172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31.5" hidden="1" customHeight="1">
      <c r="A13" s="147" t="s">
        <v>184</v>
      </c>
      <c r="B13" s="151" t="s">
        <v>174</v>
      </c>
      <c r="C13" s="148" t="s">
        <v>172</v>
      </c>
      <c r="D13" s="148" t="s">
        <v>172</v>
      </c>
      <c r="E13" s="148" t="s">
        <v>172</v>
      </c>
      <c r="F13" s="151" t="s">
        <v>174</v>
      </c>
      <c r="G13" s="148" t="s">
        <v>172</v>
      </c>
      <c r="H13" s="148" t="s">
        <v>172</v>
      </c>
      <c r="I13" s="151" t="s">
        <v>174</v>
      </c>
      <c r="J13" s="151" t="s">
        <v>174</v>
      </c>
      <c r="K13" s="148" t="s">
        <v>172</v>
      </c>
      <c r="L13" s="154" t="s">
        <v>173</v>
      </c>
      <c r="M13" s="148" t="s">
        <v>172</v>
      </c>
      <c r="N13" s="148" t="s">
        <v>172</v>
      </c>
      <c r="O13" s="151" t="s">
        <v>174</v>
      </c>
      <c r="P13" s="152" t="s">
        <v>172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ht="27" hidden="1" customHeight="1">
      <c r="A14" s="164" t="s">
        <v>185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27" hidden="1" customHeight="1">
      <c r="A15" s="164" t="s">
        <v>186</v>
      </c>
      <c r="B15" s="159"/>
      <c r="C15" s="148" t="s">
        <v>172</v>
      </c>
      <c r="D15" s="148" t="s">
        <v>172</v>
      </c>
      <c r="E15" s="151" t="s">
        <v>174</v>
      </c>
      <c r="F15" s="151" t="s">
        <v>174</v>
      </c>
      <c r="G15" s="148" t="s">
        <v>172</v>
      </c>
      <c r="H15" s="151" t="s">
        <v>174</v>
      </c>
      <c r="I15" s="151" t="s">
        <v>174</v>
      </c>
      <c r="J15" s="154" t="s">
        <v>173</v>
      </c>
      <c r="K15" s="151" t="s">
        <v>174</v>
      </c>
      <c r="L15" s="151" t="s">
        <v>174</v>
      </c>
      <c r="M15" s="154" t="s">
        <v>173</v>
      </c>
      <c r="N15" s="151" t="s">
        <v>174</v>
      </c>
      <c r="O15" s="151" t="s">
        <v>174</v>
      </c>
      <c r="P15" s="160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2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2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2.7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ht="12.7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ht="12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ht="12.7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ht="12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2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2.75">
      <c r="A31" s="146"/>
      <c r="B31" s="146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2.75">
      <c r="A32" s="146"/>
      <c r="B32" s="146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ht="12.75">
      <c r="A33" s="146"/>
      <c r="B33" s="146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ht="12.75">
      <c r="A34" s="146"/>
      <c r="B34" s="146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6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ht="12.75">
      <c r="A35" s="146"/>
      <c r="B35" s="146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6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ht="12.75">
      <c r="A36" s="146"/>
      <c r="B36" s="146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6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ht="12.75">
      <c r="A37" s="146"/>
      <c r="B37" s="146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6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ht="12.75">
      <c r="A38" s="146"/>
      <c r="B38" s="146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6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>
      <c r="A39" s="146"/>
      <c r="B39" s="146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6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>
      <c r="A40" s="146"/>
      <c r="B40" s="146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6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ht="12.75">
      <c r="A41" s="146"/>
      <c r="B41" s="146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6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ht="12.75">
      <c r="A42" s="146"/>
      <c r="B42" s="146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6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ht="12.75">
      <c r="A43" s="146"/>
      <c r="B43" s="146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6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2.75">
      <c r="A44" s="146"/>
      <c r="B44" s="146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6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ht="12.75">
      <c r="A45" s="146"/>
      <c r="B45" s="146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6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ht="12.75">
      <c r="A46" s="146"/>
      <c r="B46" s="146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6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ht="12.75">
      <c r="A47" s="146"/>
      <c r="B47" s="146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6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2.75">
      <c r="A48" s="146"/>
      <c r="B48" s="146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6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ht="12.75">
      <c r="A49" s="146"/>
      <c r="B49" s="146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6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ht="12.75">
      <c r="A50" s="146"/>
      <c r="B50" s="146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6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ht="12.75">
      <c r="A51" s="146"/>
      <c r="B51" s="146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6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ht="12.75">
      <c r="A52" s="146"/>
      <c r="B52" s="146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6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ht="12.75">
      <c r="A53" s="146"/>
      <c r="B53" s="146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6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ht="12.75">
      <c r="A54" s="146"/>
      <c r="B54" s="146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6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ht="12.75">
      <c r="A55" s="146"/>
      <c r="B55" s="146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6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ht="12.75">
      <c r="A56" s="146"/>
      <c r="B56" s="14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6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ht="12.75">
      <c r="A57" s="146"/>
      <c r="B57" s="146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6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ht="12.75">
      <c r="A58" s="146"/>
      <c r="B58" s="146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6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ht="12.75">
      <c r="A59" s="146"/>
      <c r="B59" s="146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6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ht="12.75">
      <c r="A60" s="146"/>
      <c r="B60" s="146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6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ht="12.75">
      <c r="A61" s="146"/>
      <c r="B61" s="146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6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ht="12.75">
      <c r="A62" s="146"/>
      <c r="B62" s="146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6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ht="12.75">
      <c r="A63" s="146"/>
      <c r="B63" s="146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6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ht="12.75">
      <c r="A64" s="146"/>
      <c r="B64" s="146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6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ht="12.75">
      <c r="A65" s="146"/>
      <c r="B65" s="146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6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ht="12.75">
      <c r="A66" s="146"/>
      <c r="B66" s="146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6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ht="12.75">
      <c r="A67" s="146"/>
      <c r="B67" s="146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6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12.75">
      <c r="A68" s="146"/>
      <c r="B68" s="146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6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ht="12.75">
      <c r="A69" s="146"/>
      <c r="B69" s="146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6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ht="12.75">
      <c r="A70" s="146"/>
      <c r="B70" s="146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6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ht="12.75">
      <c r="A71" s="146"/>
      <c r="B71" s="146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6"/>
      <c r="P71" s="165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.75">
      <c r="A72" s="146"/>
      <c r="B72" s="146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6"/>
      <c r="P72" s="165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ht="12.75">
      <c r="A73" s="146"/>
      <c r="B73" s="146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6"/>
      <c r="P73" s="165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ht="12.75">
      <c r="A74" s="146"/>
      <c r="B74" s="146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6"/>
      <c r="P74" s="165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.75">
      <c r="A75" s="146"/>
      <c r="B75" s="146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6"/>
      <c r="P75" s="165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ht="12.75">
      <c r="A76" s="146"/>
      <c r="B76" s="146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6"/>
      <c r="P76" s="165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ht="12.75">
      <c r="A77" s="146"/>
      <c r="B77" s="146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6"/>
      <c r="P77" s="165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ht="12.75">
      <c r="A78" s="146"/>
      <c r="B78" s="146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6"/>
      <c r="P78" s="165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ht="12.75">
      <c r="A79" s="146"/>
      <c r="B79" s="146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6"/>
      <c r="P79" s="165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ht="12.75">
      <c r="A80" s="146"/>
      <c r="B80" s="146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6"/>
      <c r="P80" s="165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ht="12.75">
      <c r="A81" s="146"/>
      <c r="B81" s="146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6"/>
      <c r="P81" s="165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ht="12.75">
      <c r="A82" s="146"/>
      <c r="B82" s="146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6"/>
      <c r="P82" s="165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ht="12.75">
      <c r="A83" s="146"/>
      <c r="B83" s="146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6"/>
      <c r="P83" s="165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ht="12.75">
      <c r="A84" s="146"/>
      <c r="B84" s="146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6"/>
      <c r="P84" s="165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ht="12.75">
      <c r="A85" s="146"/>
      <c r="B85" s="146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6"/>
      <c r="P85" s="165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ht="12.75">
      <c r="A86" s="146"/>
      <c r="B86" s="146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6"/>
      <c r="P86" s="165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ht="12.75">
      <c r="A87" s="146"/>
      <c r="B87" s="146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6"/>
      <c r="P87" s="165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ht="12.75">
      <c r="A88" s="146"/>
      <c r="B88" s="146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6"/>
      <c r="P88" s="165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ht="12.75">
      <c r="A89" s="146"/>
      <c r="B89" s="146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6"/>
      <c r="P89" s="165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ht="12.75">
      <c r="A90" s="146"/>
      <c r="B90" s="146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6"/>
      <c r="P90" s="165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ht="12.75">
      <c r="A91" s="146"/>
      <c r="B91" s="146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6"/>
      <c r="P91" s="165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ht="12.75">
      <c r="A92" s="146"/>
      <c r="B92" s="146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6"/>
      <c r="P92" s="165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ht="12.75">
      <c r="A93" s="146"/>
      <c r="B93" s="146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6"/>
      <c r="P93" s="165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ht="12.75">
      <c r="A94" s="146"/>
      <c r="B94" s="146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6"/>
      <c r="P94" s="165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ht="12.75">
      <c r="A95" s="146"/>
      <c r="B95" s="146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6"/>
      <c r="P95" s="165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ht="12.75">
      <c r="A96" s="146"/>
      <c r="B96" s="146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6"/>
      <c r="P96" s="165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ht="12.75">
      <c r="A97" s="146"/>
      <c r="B97" s="146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6"/>
      <c r="P97" s="165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ht="12.75">
      <c r="A98" s="146"/>
      <c r="B98" s="146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6"/>
      <c r="P98" s="165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ht="12.75">
      <c r="A99" s="146"/>
      <c r="B99" s="146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6"/>
      <c r="P99" s="165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ht="12.75">
      <c r="A100" s="146"/>
      <c r="B100" s="146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6"/>
      <c r="P100" s="165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ht="12.75">
      <c r="A101" s="146"/>
      <c r="B101" s="146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6"/>
      <c r="P101" s="165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ht="12.75">
      <c r="A102" s="146"/>
      <c r="B102" s="146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6"/>
      <c r="P102" s="165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ht="12.75">
      <c r="A103" s="146"/>
      <c r="B103" s="146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6"/>
      <c r="P103" s="165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ht="12.75">
      <c r="A104" s="146"/>
      <c r="B104" s="146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6"/>
      <c r="P104" s="165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ht="12.75">
      <c r="A105" s="146"/>
      <c r="B105" s="146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6"/>
      <c r="P105" s="165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ht="12.75">
      <c r="A106" s="146"/>
      <c r="B106" s="146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6"/>
      <c r="P106" s="165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ht="12.75">
      <c r="A107" s="146"/>
      <c r="B107" s="146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6"/>
      <c r="P107" s="165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ht="12.75">
      <c r="A108" s="146"/>
      <c r="B108" s="146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6"/>
      <c r="P108" s="165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ht="12.75">
      <c r="A109" s="146"/>
      <c r="B109" s="146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6"/>
      <c r="P109" s="165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ht="12.75">
      <c r="A110" s="146"/>
      <c r="B110" s="146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6"/>
      <c r="P110" s="165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ht="12.75">
      <c r="A111" s="146"/>
      <c r="B111" s="146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6"/>
      <c r="P111" s="165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ht="12.75">
      <c r="A112" s="146"/>
      <c r="B112" s="146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6"/>
      <c r="P112" s="165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ht="12.75">
      <c r="A113" s="146"/>
      <c r="B113" s="146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6"/>
      <c r="P113" s="165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ht="12.75">
      <c r="A114" s="146"/>
      <c r="B114" s="146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6"/>
      <c r="P114" s="165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ht="12.75">
      <c r="A115" s="146"/>
      <c r="B115" s="146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6"/>
      <c r="P115" s="165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ht="12.75">
      <c r="A116" s="146"/>
      <c r="B116" s="146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6"/>
      <c r="P116" s="165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ht="12.75">
      <c r="A117" s="146"/>
      <c r="B117" s="146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6"/>
      <c r="P117" s="165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ht="12.75">
      <c r="A118" s="146"/>
      <c r="B118" s="146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6"/>
      <c r="P118" s="165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ht="12.75">
      <c r="A119" s="146"/>
      <c r="B119" s="146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6"/>
      <c r="P119" s="165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ht="12.75">
      <c r="A120" s="146"/>
      <c r="B120" s="146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6"/>
      <c r="P120" s="165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1:26" ht="12.75">
      <c r="A121" s="146"/>
      <c r="B121" s="146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6"/>
      <c r="P121" s="165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1:26" ht="12.75">
      <c r="A122" s="146"/>
      <c r="B122" s="146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6"/>
      <c r="P122" s="165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</row>
    <row r="123" spans="1:26" ht="12.75">
      <c r="A123" s="146"/>
      <c r="B123" s="146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6"/>
      <c r="P123" s="165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</row>
    <row r="124" spans="1:26" ht="12.75">
      <c r="A124" s="146"/>
      <c r="B124" s="146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6"/>
      <c r="P124" s="165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</row>
    <row r="125" spans="1:26" ht="12.75">
      <c r="A125" s="146"/>
      <c r="B125" s="146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6"/>
      <c r="P125" s="165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</row>
    <row r="126" spans="1:26" ht="12.75">
      <c r="A126" s="146"/>
      <c r="B126" s="146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6"/>
      <c r="P126" s="165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</row>
    <row r="127" spans="1:26" ht="12.75">
      <c r="A127" s="146"/>
      <c r="B127" s="146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6"/>
      <c r="P127" s="165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</row>
    <row r="128" spans="1:26" ht="12.75">
      <c r="A128" s="146"/>
      <c r="B128" s="146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6"/>
      <c r="P128" s="165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</row>
    <row r="129" spans="1:26" ht="12.75">
      <c r="A129" s="146"/>
      <c r="B129" s="146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6"/>
      <c r="P129" s="165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</row>
    <row r="130" spans="1:26" ht="12.75">
      <c r="A130" s="146"/>
      <c r="B130" s="146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6"/>
      <c r="P130" s="165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</row>
    <row r="131" spans="1:26" ht="12.75">
      <c r="A131" s="146"/>
      <c r="B131" s="146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6"/>
      <c r="P131" s="165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1:26" ht="12.75">
      <c r="A132" s="146"/>
      <c r="B132" s="146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6"/>
      <c r="P132" s="165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</row>
    <row r="133" spans="1:26" ht="12.75">
      <c r="A133" s="146"/>
      <c r="B133" s="146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6"/>
      <c r="P133" s="165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</row>
    <row r="134" spans="1:26" ht="12.75">
      <c r="A134" s="146"/>
      <c r="B134" s="146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6"/>
      <c r="P134" s="165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</row>
    <row r="135" spans="1:26" ht="12.75">
      <c r="A135" s="146"/>
      <c r="B135" s="146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6"/>
      <c r="P135" s="165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</row>
    <row r="136" spans="1:26" ht="12.75">
      <c r="A136" s="146"/>
      <c r="B136" s="146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6"/>
      <c r="P136" s="165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</row>
    <row r="137" spans="1:26" ht="12.75">
      <c r="A137" s="146"/>
      <c r="B137" s="146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6"/>
      <c r="P137" s="165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</row>
    <row r="138" spans="1:26" ht="12.75">
      <c r="A138" s="146"/>
      <c r="B138" s="146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6"/>
      <c r="P138" s="165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</row>
    <row r="139" spans="1:26" ht="12.75">
      <c r="A139" s="146"/>
      <c r="B139" s="146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6"/>
      <c r="P139" s="165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</row>
    <row r="140" spans="1:26" ht="12.75">
      <c r="A140" s="146"/>
      <c r="B140" s="146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6"/>
      <c r="P140" s="165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</row>
    <row r="141" spans="1:26" ht="12.75">
      <c r="A141" s="146"/>
      <c r="B141" s="146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6"/>
      <c r="P141" s="165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</row>
    <row r="142" spans="1:26" ht="12.75">
      <c r="A142" s="146"/>
      <c r="B142" s="146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6"/>
      <c r="P142" s="165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</row>
    <row r="143" spans="1:26" ht="12.75">
      <c r="A143" s="146"/>
      <c r="B143" s="146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6"/>
      <c r="P143" s="165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</row>
    <row r="144" spans="1:26" ht="12.75">
      <c r="A144" s="146"/>
      <c r="B144" s="146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6"/>
      <c r="P144" s="165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</row>
    <row r="145" spans="1:26" ht="12.75">
      <c r="A145" s="146"/>
      <c r="B145" s="146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6"/>
      <c r="P145" s="165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</row>
    <row r="146" spans="1:26" ht="12.75">
      <c r="A146" s="146"/>
      <c r="B146" s="146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6"/>
      <c r="P146" s="165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</row>
    <row r="147" spans="1:26" ht="12.75">
      <c r="A147" s="146"/>
      <c r="B147" s="146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6"/>
      <c r="P147" s="165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</row>
    <row r="148" spans="1:26" ht="12.75">
      <c r="A148" s="146"/>
      <c r="B148" s="146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6"/>
      <c r="P148" s="165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</row>
    <row r="149" spans="1:26" ht="12.75">
      <c r="A149" s="146"/>
      <c r="B149" s="146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6"/>
      <c r="P149" s="165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</row>
    <row r="150" spans="1:26" ht="12.75">
      <c r="A150" s="146"/>
      <c r="B150" s="146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6"/>
      <c r="P150" s="165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</row>
    <row r="151" spans="1:26" ht="12.75">
      <c r="A151" s="146"/>
      <c r="B151" s="146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6"/>
      <c r="P151" s="165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</row>
    <row r="152" spans="1:26" ht="12.75">
      <c r="A152" s="146"/>
      <c r="B152" s="146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6"/>
      <c r="P152" s="165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</row>
    <row r="153" spans="1:26" ht="12.75">
      <c r="A153" s="146"/>
      <c r="B153" s="146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6"/>
      <c r="P153" s="165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</row>
    <row r="154" spans="1:26" ht="12.75">
      <c r="A154" s="146"/>
      <c r="B154" s="146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6"/>
      <c r="P154" s="165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</row>
    <row r="155" spans="1:26" ht="12.75">
      <c r="A155" s="146"/>
      <c r="B155" s="146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6"/>
      <c r="P155" s="165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</row>
    <row r="156" spans="1:26" ht="12.75">
      <c r="A156" s="146"/>
      <c r="B156" s="146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6"/>
      <c r="P156" s="165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</row>
    <row r="157" spans="1:26" ht="12.75">
      <c r="A157" s="146"/>
      <c r="B157" s="146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6"/>
      <c r="P157" s="165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</row>
    <row r="158" spans="1:26" ht="12.75">
      <c r="A158" s="146"/>
      <c r="B158" s="146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6"/>
      <c r="P158" s="165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</row>
    <row r="159" spans="1:26" ht="12.75">
      <c r="A159" s="146"/>
      <c r="B159" s="146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6"/>
      <c r="P159" s="165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</row>
    <row r="160" spans="1:26" ht="12.75">
      <c r="A160" s="146"/>
      <c r="B160" s="146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6"/>
      <c r="P160" s="165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</row>
    <row r="161" spans="1:26" ht="12.75">
      <c r="A161" s="146"/>
      <c r="B161" s="146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6"/>
      <c r="P161" s="165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</row>
    <row r="162" spans="1:26" ht="12.75">
      <c r="A162" s="146"/>
      <c r="B162" s="146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6"/>
      <c r="P162" s="165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</row>
    <row r="163" spans="1:26" ht="12.75">
      <c r="A163" s="146"/>
      <c r="B163" s="146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6"/>
      <c r="P163" s="165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</row>
    <row r="164" spans="1:26" ht="12.75">
      <c r="A164" s="146"/>
      <c r="B164" s="146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6"/>
      <c r="P164" s="165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</row>
    <row r="165" spans="1:26" ht="12.75">
      <c r="A165" s="146"/>
      <c r="B165" s="146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6"/>
      <c r="P165" s="165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</row>
    <row r="166" spans="1:26" ht="12.75">
      <c r="A166" s="146"/>
      <c r="B166" s="146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6"/>
      <c r="P166" s="165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</row>
    <row r="167" spans="1:26" ht="12.75">
      <c r="A167" s="146"/>
      <c r="B167" s="146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6"/>
      <c r="P167" s="165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</row>
    <row r="168" spans="1:26" ht="12.75">
      <c r="A168" s="146"/>
      <c r="B168" s="146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6"/>
      <c r="P168" s="165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</row>
    <row r="169" spans="1:26" ht="12.75">
      <c r="A169" s="146"/>
      <c r="B169" s="146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6"/>
      <c r="P169" s="165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</row>
    <row r="170" spans="1:26" ht="12.75">
      <c r="A170" s="146"/>
      <c r="B170" s="146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6"/>
      <c r="P170" s="165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</row>
    <row r="171" spans="1:26" ht="12.75">
      <c r="A171" s="146"/>
      <c r="B171" s="146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6"/>
      <c r="P171" s="165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</row>
    <row r="172" spans="1:26" ht="12.75">
      <c r="A172" s="146"/>
      <c r="B172" s="146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6"/>
      <c r="P172" s="165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</row>
    <row r="173" spans="1:26" ht="12.75">
      <c r="A173" s="146"/>
      <c r="B173" s="146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6"/>
      <c r="P173" s="165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</row>
    <row r="174" spans="1:26" ht="12.75">
      <c r="A174" s="146"/>
      <c r="B174" s="146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6"/>
      <c r="P174" s="165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</row>
    <row r="175" spans="1:26" ht="12.75">
      <c r="A175" s="146"/>
      <c r="B175" s="146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6"/>
      <c r="P175" s="165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</row>
    <row r="176" spans="1:26" ht="12.75">
      <c r="A176" s="146"/>
      <c r="B176" s="146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6"/>
      <c r="P176" s="165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</row>
    <row r="177" spans="1:26" ht="12.75">
      <c r="A177" s="146"/>
      <c r="B177" s="146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6"/>
      <c r="P177" s="165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</row>
    <row r="178" spans="1:26" ht="12.75">
      <c r="A178" s="146"/>
      <c r="B178" s="146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6"/>
      <c r="P178" s="165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</row>
    <row r="179" spans="1:26" ht="12.75">
      <c r="A179" s="146"/>
      <c r="B179" s="146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6"/>
      <c r="P179" s="165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</row>
    <row r="180" spans="1:26" ht="12.75">
      <c r="A180" s="146"/>
      <c r="B180" s="146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6"/>
      <c r="P180" s="165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</row>
    <row r="181" spans="1:26" ht="12.75">
      <c r="A181" s="146"/>
      <c r="B181" s="146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6"/>
      <c r="P181" s="165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</row>
    <row r="182" spans="1:26" ht="12.75">
      <c r="A182" s="146"/>
      <c r="B182" s="146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6"/>
      <c r="P182" s="165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</row>
    <row r="183" spans="1:26" ht="12.75">
      <c r="A183" s="146"/>
      <c r="B183" s="146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6"/>
      <c r="P183" s="165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</row>
    <row r="184" spans="1:26" ht="12.75">
      <c r="A184" s="146"/>
      <c r="B184" s="146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6"/>
      <c r="P184" s="165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</row>
    <row r="185" spans="1:26" ht="12.75">
      <c r="A185" s="146"/>
      <c r="B185" s="146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6"/>
      <c r="P185" s="165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</row>
    <row r="186" spans="1:26" ht="12.75">
      <c r="A186" s="146"/>
      <c r="B186" s="146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6"/>
      <c r="P186" s="165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</row>
    <row r="187" spans="1:26" ht="12.75">
      <c r="A187" s="146"/>
      <c r="B187" s="146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6"/>
      <c r="P187" s="165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</row>
    <row r="188" spans="1:26" ht="12.75">
      <c r="A188" s="146"/>
      <c r="B188" s="146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6"/>
      <c r="P188" s="165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</row>
    <row r="189" spans="1:26" ht="12.75">
      <c r="A189" s="146"/>
      <c r="B189" s="146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6"/>
      <c r="P189" s="165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</row>
    <row r="190" spans="1:26" ht="12.75">
      <c r="A190" s="146"/>
      <c r="B190" s="146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6"/>
      <c r="P190" s="165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</row>
    <row r="191" spans="1:26" ht="12.75">
      <c r="A191" s="146"/>
      <c r="B191" s="146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6"/>
      <c r="P191" s="165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</row>
    <row r="192" spans="1:26" ht="12.75">
      <c r="A192" s="146"/>
      <c r="B192" s="146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6"/>
      <c r="P192" s="165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</row>
    <row r="193" spans="1:26" ht="12.75">
      <c r="A193" s="146"/>
      <c r="B193" s="146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6"/>
      <c r="P193" s="165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</row>
    <row r="194" spans="1:26" ht="12.75">
      <c r="A194" s="146"/>
      <c r="B194" s="146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6"/>
      <c r="P194" s="165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</row>
    <row r="195" spans="1:26" ht="12.75">
      <c r="A195" s="146"/>
      <c r="B195" s="146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6"/>
      <c r="P195" s="165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</row>
    <row r="196" spans="1:26" ht="12.75">
      <c r="A196" s="146"/>
      <c r="B196" s="146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6"/>
      <c r="P196" s="165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</row>
    <row r="197" spans="1:26" ht="12.75">
      <c r="A197" s="146"/>
      <c r="B197" s="146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6"/>
      <c r="P197" s="165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</row>
    <row r="198" spans="1:26" ht="12.75">
      <c r="A198" s="146"/>
      <c r="B198" s="146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6"/>
      <c r="P198" s="165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</row>
    <row r="199" spans="1:26" ht="12.75">
      <c r="A199" s="146"/>
      <c r="B199" s="146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6"/>
      <c r="P199" s="165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</row>
    <row r="200" spans="1:26" ht="12.75">
      <c r="A200" s="146"/>
      <c r="B200" s="146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6"/>
      <c r="P200" s="165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</row>
    <row r="201" spans="1:26" ht="12.75">
      <c r="A201" s="146"/>
      <c r="B201" s="146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6"/>
      <c r="P201" s="165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</row>
    <row r="202" spans="1:26" ht="12.75">
      <c r="A202" s="146"/>
      <c r="B202" s="146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6"/>
      <c r="P202" s="165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</row>
    <row r="203" spans="1:26" ht="12.75">
      <c r="A203" s="146"/>
      <c r="B203" s="146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6"/>
      <c r="P203" s="165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</row>
    <row r="204" spans="1:26" ht="12.75">
      <c r="A204" s="146"/>
      <c r="B204" s="146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6"/>
      <c r="P204" s="165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</row>
    <row r="205" spans="1:26" ht="12.75">
      <c r="A205" s="146"/>
      <c r="B205" s="146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6"/>
      <c r="P205" s="165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</row>
    <row r="206" spans="1:26" ht="12.75">
      <c r="A206" s="146"/>
      <c r="B206" s="146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6"/>
      <c r="P206" s="165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</row>
    <row r="207" spans="1:26" ht="12.75">
      <c r="A207" s="146"/>
      <c r="B207" s="146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6"/>
      <c r="P207" s="165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</row>
    <row r="208" spans="1:26" ht="12.75">
      <c r="A208" s="146"/>
      <c r="B208" s="146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6"/>
      <c r="P208" s="165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</row>
    <row r="209" spans="1:26" ht="12.75">
      <c r="A209" s="146"/>
      <c r="B209" s="146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6"/>
      <c r="P209" s="165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</row>
    <row r="210" spans="1:26" ht="12.75">
      <c r="A210" s="146"/>
      <c r="B210" s="146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6"/>
      <c r="P210" s="165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</row>
    <row r="211" spans="1:26" ht="12.75">
      <c r="A211" s="146"/>
      <c r="B211" s="146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6"/>
      <c r="P211" s="165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</row>
    <row r="212" spans="1:26" ht="12.75">
      <c r="A212" s="146"/>
      <c r="B212" s="146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6"/>
      <c r="P212" s="165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</row>
    <row r="213" spans="1:26" ht="12.75">
      <c r="A213" s="146"/>
      <c r="B213" s="146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6"/>
      <c r="P213" s="165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</row>
    <row r="214" spans="1:26" ht="12.75">
      <c r="A214" s="146"/>
      <c r="B214" s="146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6"/>
      <c r="P214" s="165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</row>
    <row r="215" spans="1:26" ht="12.75">
      <c r="A215" s="146"/>
      <c r="B215" s="146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6"/>
      <c r="P215" s="165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</row>
    <row r="216" spans="1:26" ht="12.75">
      <c r="A216" s="146"/>
      <c r="B216" s="146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6"/>
      <c r="P216" s="165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</row>
    <row r="217" spans="1:26" ht="12.75">
      <c r="A217" s="146"/>
      <c r="B217" s="146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6"/>
      <c r="P217" s="165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</row>
    <row r="218" spans="1:26" ht="12.75">
      <c r="A218" s="146"/>
      <c r="B218" s="146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6"/>
      <c r="P218" s="165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</row>
    <row r="219" spans="1:26" ht="12.75">
      <c r="A219" s="146"/>
      <c r="B219" s="146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6"/>
      <c r="P219" s="165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</row>
    <row r="220" spans="1:26" ht="12.75">
      <c r="A220" s="146"/>
      <c r="B220" s="146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6"/>
      <c r="P220" s="165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</row>
    <row r="221" spans="1:26" ht="12.75">
      <c r="A221" s="146"/>
      <c r="B221" s="146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6"/>
      <c r="P221" s="165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</row>
    <row r="222" spans="1:26" ht="12.75">
      <c r="A222" s="146"/>
      <c r="B222" s="146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6"/>
      <c r="P222" s="165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</row>
    <row r="223" spans="1:26" ht="12.75">
      <c r="A223" s="146"/>
      <c r="B223" s="146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6"/>
      <c r="P223" s="165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</row>
    <row r="224" spans="1:26" ht="12.75">
      <c r="A224" s="146"/>
      <c r="B224" s="146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6"/>
      <c r="P224" s="165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</row>
    <row r="225" spans="1:26" ht="12.75">
      <c r="A225" s="146"/>
      <c r="B225" s="146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6"/>
      <c r="P225" s="165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</row>
    <row r="226" spans="1:26" ht="12.75">
      <c r="A226" s="146"/>
      <c r="B226" s="146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6"/>
      <c r="P226" s="165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</row>
    <row r="227" spans="1:26" ht="12.75">
      <c r="A227" s="146"/>
      <c r="B227" s="146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6"/>
      <c r="P227" s="165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</row>
    <row r="228" spans="1:26" ht="12.75">
      <c r="A228" s="146"/>
      <c r="B228" s="146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6"/>
      <c r="P228" s="165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</row>
    <row r="229" spans="1:26" ht="12.75">
      <c r="A229" s="146"/>
      <c r="B229" s="146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6"/>
      <c r="P229" s="165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</row>
    <row r="230" spans="1:26" ht="12.75">
      <c r="A230" s="146"/>
      <c r="B230" s="146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6"/>
      <c r="P230" s="165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</row>
    <row r="231" spans="1:26" ht="12.75">
      <c r="A231" s="146"/>
      <c r="B231" s="146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6"/>
      <c r="P231" s="165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</row>
    <row r="232" spans="1:26" ht="12.75">
      <c r="A232" s="146"/>
      <c r="B232" s="146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6"/>
      <c r="P232" s="165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</row>
    <row r="233" spans="1:26" ht="12.75">
      <c r="A233" s="146"/>
      <c r="B233" s="146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6"/>
      <c r="P233" s="165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1:26" ht="12.75">
      <c r="A234" s="146"/>
      <c r="B234" s="146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6"/>
      <c r="P234" s="165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</row>
    <row r="235" spans="1:26" ht="12.75">
      <c r="A235" s="146"/>
      <c r="B235" s="146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6"/>
      <c r="P235" s="165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</row>
    <row r="236" spans="1:26" ht="12.75">
      <c r="A236" s="146"/>
      <c r="B236" s="146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6"/>
      <c r="P236" s="165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</row>
    <row r="237" spans="1:26" ht="12.75">
      <c r="A237" s="146"/>
      <c r="B237" s="146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6"/>
      <c r="P237" s="165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r="238" spans="1:26" ht="12.75">
      <c r="A238" s="146"/>
      <c r="B238" s="146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6"/>
      <c r="P238" s="165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r="239" spans="1:26" ht="12.75">
      <c r="A239" s="146"/>
      <c r="B239" s="146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6"/>
      <c r="P239" s="165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</row>
    <row r="240" spans="1:26" ht="12.75">
      <c r="A240" s="146"/>
      <c r="B240" s="146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6"/>
      <c r="P240" s="165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</row>
    <row r="241" spans="1:26" ht="12.75">
      <c r="A241" s="146"/>
      <c r="B241" s="146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6"/>
      <c r="P241" s="165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</row>
    <row r="242" spans="1:26" ht="12.75">
      <c r="A242" s="146"/>
      <c r="B242" s="146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6"/>
      <c r="P242" s="165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</row>
    <row r="243" spans="1:26" ht="12.75">
      <c r="A243" s="146"/>
      <c r="B243" s="146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6"/>
      <c r="P243" s="165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</row>
    <row r="244" spans="1:26" ht="12.75">
      <c r="A244" s="146"/>
      <c r="B244" s="146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6"/>
      <c r="P244" s="165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</row>
    <row r="245" spans="1:26" ht="12.75">
      <c r="A245" s="146"/>
      <c r="B245" s="146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6"/>
      <c r="P245" s="165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</row>
    <row r="246" spans="1:26" ht="12.75">
      <c r="A246" s="146"/>
      <c r="B246" s="146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6"/>
      <c r="P246" s="165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</row>
    <row r="247" spans="1:26" ht="12.75">
      <c r="A247" s="146"/>
      <c r="B247" s="146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6"/>
      <c r="P247" s="165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r="248" spans="1:26" ht="12.75">
      <c r="A248" s="146"/>
      <c r="B248" s="146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6"/>
      <c r="P248" s="165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</row>
    <row r="249" spans="1:26" ht="12.75">
      <c r="A249" s="146"/>
      <c r="B249" s="146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6"/>
      <c r="P249" s="165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</row>
    <row r="250" spans="1:26" ht="12.75">
      <c r="A250" s="146"/>
      <c r="B250" s="146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6"/>
      <c r="P250" s="165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</row>
    <row r="251" spans="1:26" ht="12.75">
      <c r="A251" s="146"/>
      <c r="B251" s="146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6"/>
      <c r="P251" s="165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</row>
    <row r="252" spans="1:26" ht="12.75">
      <c r="A252" s="146"/>
      <c r="B252" s="146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6"/>
      <c r="P252" s="165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</row>
    <row r="253" spans="1:26" ht="12.75">
      <c r="A253" s="146"/>
      <c r="B253" s="146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6"/>
      <c r="P253" s="165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</row>
    <row r="254" spans="1:26" ht="12.75">
      <c r="A254" s="146"/>
      <c r="B254" s="146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6"/>
      <c r="P254" s="165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</row>
    <row r="255" spans="1:26" ht="12.75">
      <c r="A255" s="146"/>
      <c r="B255" s="146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6"/>
      <c r="P255" s="165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</row>
    <row r="256" spans="1:26" ht="12.75">
      <c r="A256" s="146"/>
      <c r="B256" s="146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6"/>
      <c r="P256" s="165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</row>
    <row r="257" spans="1:26" ht="12.75">
      <c r="A257" s="146"/>
      <c r="B257" s="146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6"/>
      <c r="P257" s="165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</row>
    <row r="258" spans="1:26" ht="12.75">
      <c r="A258" s="146"/>
      <c r="B258" s="146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6"/>
      <c r="P258" s="165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</row>
    <row r="259" spans="1:26" ht="12.75">
      <c r="A259" s="146"/>
      <c r="B259" s="146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6"/>
      <c r="P259" s="165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</row>
    <row r="260" spans="1:26" ht="12.75">
      <c r="A260" s="146"/>
      <c r="B260" s="146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6"/>
      <c r="P260" s="165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</row>
    <row r="261" spans="1:26" ht="12.75">
      <c r="A261" s="146"/>
      <c r="B261" s="146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6"/>
      <c r="P261" s="165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</row>
    <row r="262" spans="1:26" ht="12.75">
      <c r="A262" s="146"/>
      <c r="B262" s="146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6"/>
      <c r="P262" s="165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</row>
    <row r="263" spans="1:26" ht="12.75">
      <c r="A263" s="146"/>
      <c r="B263" s="146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6"/>
      <c r="P263" s="165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</row>
    <row r="264" spans="1:26" ht="12.75">
      <c r="A264" s="146"/>
      <c r="B264" s="146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6"/>
      <c r="P264" s="165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</row>
    <row r="265" spans="1:26" ht="12.75">
      <c r="A265" s="146"/>
      <c r="B265" s="146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6"/>
      <c r="P265" s="165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</row>
    <row r="266" spans="1:26" ht="12.75">
      <c r="A266" s="146"/>
      <c r="B266" s="146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6"/>
      <c r="P266" s="165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</row>
    <row r="267" spans="1:26" ht="12.75">
      <c r="A267" s="146"/>
      <c r="B267" s="146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6"/>
      <c r="P267" s="165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</row>
    <row r="268" spans="1:26" ht="12.75">
      <c r="A268" s="146"/>
      <c r="B268" s="146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6"/>
      <c r="P268" s="165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</row>
    <row r="269" spans="1:26" ht="12.75">
      <c r="A269" s="146"/>
      <c r="B269" s="146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6"/>
      <c r="P269" s="165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</row>
    <row r="270" spans="1:26" ht="12.75">
      <c r="A270" s="146"/>
      <c r="B270" s="146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6"/>
      <c r="P270" s="165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</row>
    <row r="271" spans="1:26" ht="12.75">
      <c r="A271" s="146"/>
      <c r="B271" s="146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6"/>
      <c r="P271" s="165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</row>
    <row r="272" spans="1:26" ht="12.75">
      <c r="A272" s="146"/>
      <c r="B272" s="146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6"/>
      <c r="P272" s="165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</row>
    <row r="273" spans="1:26" ht="12.75">
      <c r="A273" s="146"/>
      <c r="B273" s="146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6"/>
      <c r="P273" s="165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</row>
    <row r="274" spans="1:26" ht="12.75">
      <c r="A274" s="146"/>
      <c r="B274" s="146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6"/>
      <c r="P274" s="165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</row>
    <row r="275" spans="1:26" ht="12.75">
      <c r="A275" s="146"/>
      <c r="B275" s="146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6"/>
      <c r="P275" s="165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</row>
    <row r="276" spans="1:26" ht="12.75">
      <c r="A276" s="146"/>
      <c r="B276" s="146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6"/>
      <c r="P276" s="165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</row>
    <row r="277" spans="1:26" ht="12.75">
      <c r="A277" s="146"/>
      <c r="B277" s="146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6"/>
      <c r="P277" s="165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</row>
    <row r="278" spans="1:26" ht="12.75">
      <c r="A278" s="146"/>
      <c r="B278" s="146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6"/>
      <c r="P278" s="165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</row>
    <row r="279" spans="1:26" ht="12.75">
      <c r="A279" s="146"/>
      <c r="B279" s="146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6"/>
      <c r="P279" s="165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</row>
    <row r="280" spans="1:26" ht="12.75">
      <c r="A280" s="146"/>
      <c r="B280" s="146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6"/>
      <c r="P280" s="165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</row>
    <row r="281" spans="1:26" ht="12.75">
      <c r="A281" s="146"/>
      <c r="B281" s="146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6"/>
      <c r="P281" s="165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</row>
    <row r="282" spans="1:26" ht="12.75">
      <c r="A282" s="146"/>
      <c r="B282" s="146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6"/>
      <c r="P282" s="165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</row>
    <row r="283" spans="1:26" ht="12.75">
      <c r="A283" s="146"/>
      <c r="B283" s="146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6"/>
      <c r="P283" s="165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</row>
    <row r="284" spans="1:26" ht="12.75">
      <c r="A284" s="146"/>
      <c r="B284" s="146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6"/>
      <c r="P284" s="165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</row>
    <row r="285" spans="1:26" ht="12.75">
      <c r="A285" s="146"/>
      <c r="B285" s="146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6"/>
      <c r="P285" s="165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</row>
    <row r="286" spans="1:26" ht="12.75">
      <c r="A286" s="146"/>
      <c r="B286" s="146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6"/>
      <c r="P286" s="165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</row>
    <row r="287" spans="1:26" ht="12.75">
      <c r="A287" s="146"/>
      <c r="B287" s="146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6"/>
      <c r="P287" s="165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</row>
    <row r="288" spans="1:26" ht="12.75">
      <c r="A288" s="146"/>
      <c r="B288" s="146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6"/>
      <c r="P288" s="165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</row>
    <row r="289" spans="1:26" ht="12.75">
      <c r="A289" s="146"/>
      <c r="B289" s="146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6"/>
      <c r="P289" s="165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</row>
    <row r="290" spans="1:26" ht="12.75">
      <c r="A290" s="146"/>
      <c r="B290" s="146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6"/>
      <c r="P290" s="165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</row>
    <row r="291" spans="1:26" ht="12.75">
      <c r="A291" s="146"/>
      <c r="B291" s="146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6"/>
      <c r="P291" s="165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</row>
    <row r="292" spans="1:26" ht="12.75">
      <c r="A292" s="146"/>
      <c r="B292" s="146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6"/>
      <c r="P292" s="165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</row>
    <row r="293" spans="1:26" ht="12.75">
      <c r="A293" s="146"/>
      <c r="B293" s="146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6"/>
      <c r="P293" s="165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</row>
    <row r="294" spans="1:26" ht="12.75">
      <c r="A294" s="146"/>
      <c r="B294" s="146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6"/>
      <c r="P294" s="165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</row>
    <row r="295" spans="1:26" ht="12.75">
      <c r="A295" s="146"/>
      <c r="B295" s="146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6"/>
      <c r="P295" s="165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</row>
    <row r="296" spans="1:26" ht="12.75">
      <c r="A296" s="146"/>
      <c r="B296" s="146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6"/>
      <c r="P296" s="165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</row>
    <row r="297" spans="1:26" ht="12.75">
      <c r="A297" s="146"/>
      <c r="B297" s="146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6"/>
      <c r="P297" s="165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</row>
    <row r="298" spans="1:26" ht="12.75">
      <c r="A298" s="146"/>
      <c r="B298" s="146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6"/>
      <c r="P298" s="165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</row>
    <row r="299" spans="1:26" ht="12.75">
      <c r="A299" s="146"/>
      <c r="B299" s="146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6"/>
      <c r="P299" s="165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</row>
    <row r="300" spans="1:26" ht="12.75">
      <c r="A300" s="146"/>
      <c r="B300" s="146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6"/>
      <c r="P300" s="165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</row>
    <row r="301" spans="1:26" ht="12.75">
      <c r="A301" s="146"/>
      <c r="B301" s="146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6"/>
      <c r="P301" s="165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</row>
    <row r="302" spans="1:26" ht="12.75">
      <c r="A302" s="146"/>
      <c r="B302" s="146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6"/>
      <c r="P302" s="165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</row>
    <row r="303" spans="1:26" ht="12.75">
      <c r="A303" s="146"/>
      <c r="B303" s="146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6"/>
      <c r="P303" s="165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</row>
    <row r="304" spans="1:26" ht="12.75">
      <c r="A304" s="146"/>
      <c r="B304" s="146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6"/>
      <c r="P304" s="165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</row>
    <row r="305" spans="1:26" ht="12.75">
      <c r="A305" s="146"/>
      <c r="B305" s="146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6"/>
      <c r="P305" s="165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</row>
    <row r="306" spans="1:26" ht="12.75">
      <c r="A306" s="146"/>
      <c r="B306" s="146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6"/>
      <c r="P306" s="165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</row>
    <row r="307" spans="1:26" ht="12.75">
      <c r="A307" s="146"/>
      <c r="B307" s="146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6"/>
      <c r="P307" s="165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</row>
    <row r="308" spans="1:26" ht="12.75">
      <c r="A308" s="146"/>
      <c r="B308" s="146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6"/>
      <c r="P308" s="165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</row>
    <row r="309" spans="1:26" ht="12.75">
      <c r="A309" s="146"/>
      <c r="B309" s="146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6"/>
      <c r="P309" s="165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</row>
    <row r="310" spans="1:26" ht="12.75">
      <c r="A310" s="146"/>
      <c r="B310" s="146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6"/>
      <c r="P310" s="165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</row>
    <row r="311" spans="1:26" ht="12.75">
      <c r="A311" s="146"/>
      <c r="B311" s="146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6"/>
      <c r="P311" s="165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</row>
    <row r="312" spans="1:26" ht="12.75">
      <c r="A312" s="146"/>
      <c r="B312" s="146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6"/>
      <c r="P312" s="165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</row>
    <row r="313" spans="1:26" ht="12.75">
      <c r="A313" s="146"/>
      <c r="B313" s="146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6"/>
      <c r="P313" s="165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</row>
    <row r="314" spans="1:26" ht="12.75">
      <c r="A314" s="146"/>
      <c r="B314" s="146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6"/>
      <c r="P314" s="165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</row>
    <row r="315" spans="1:26" ht="12.75">
      <c r="A315" s="146"/>
      <c r="B315" s="146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6"/>
      <c r="P315" s="165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</row>
    <row r="316" spans="1:26" ht="12.75">
      <c r="A316" s="146"/>
      <c r="B316" s="146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6"/>
      <c r="P316" s="165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</row>
    <row r="317" spans="1:26" ht="12.75">
      <c r="A317" s="146"/>
      <c r="B317" s="146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6"/>
      <c r="P317" s="165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</row>
    <row r="318" spans="1:26" ht="12.75">
      <c r="A318" s="146"/>
      <c r="B318" s="146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6"/>
      <c r="P318" s="165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</row>
    <row r="319" spans="1:26" ht="12.75">
      <c r="A319" s="146"/>
      <c r="B319" s="146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6"/>
      <c r="P319" s="165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</row>
    <row r="320" spans="1:26" ht="12.75">
      <c r="A320" s="146"/>
      <c r="B320" s="146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6"/>
      <c r="P320" s="165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</row>
    <row r="321" spans="1:26" ht="12.75">
      <c r="A321" s="146"/>
      <c r="B321" s="146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6"/>
      <c r="P321" s="165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</row>
    <row r="322" spans="1:26" ht="12.75">
      <c r="A322" s="146"/>
      <c r="B322" s="146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6"/>
      <c r="P322" s="165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</row>
    <row r="323" spans="1:26" ht="12.75">
      <c r="A323" s="146"/>
      <c r="B323" s="146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6"/>
      <c r="P323" s="165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</row>
    <row r="324" spans="1:26" ht="12.75">
      <c r="A324" s="146"/>
      <c r="B324" s="146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6"/>
      <c r="P324" s="165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</row>
    <row r="325" spans="1:26" ht="12.75">
      <c r="A325" s="146"/>
      <c r="B325" s="146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6"/>
      <c r="P325" s="165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</row>
    <row r="326" spans="1:26" ht="12.75">
      <c r="A326" s="146"/>
      <c r="B326" s="146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6"/>
      <c r="P326" s="165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</row>
    <row r="327" spans="1:26" ht="12.75">
      <c r="A327" s="146"/>
      <c r="B327" s="146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6"/>
      <c r="P327" s="165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</row>
    <row r="328" spans="1:26" ht="12.75">
      <c r="A328" s="146"/>
      <c r="B328" s="146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6"/>
      <c r="P328" s="165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</row>
    <row r="329" spans="1:26" ht="12.75">
      <c r="A329" s="146"/>
      <c r="B329" s="146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6"/>
      <c r="P329" s="165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</row>
    <row r="330" spans="1:26" ht="12.75">
      <c r="A330" s="146"/>
      <c r="B330" s="146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6"/>
      <c r="P330" s="165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</row>
    <row r="331" spans="1:26" ht="12.75">
      <c r="A331" s="146"/>
      <c r="B331" s="146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6"/>
      <c r="P331" s="165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</row>
    <row r="332" spans="1:26" ht="12.75">
      <c r="A332" s="146"/>
      <c r="B332" s="146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6"/>
      <c r="P332" s="165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</row>
    <row r="333" spans="1:26" ht="12.75">
      <c r="A333" s="146"/>
      <c r="B333" s="146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6"/>
      <c r="P333" s="165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</row>
    <row r="334" spans="1:26" ht="12.75">
      <c r="A334" s="146"/>
      <c r="B334" s="146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6"/>
      <c r="P334" s="165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</row>
    <row r="335" spans="1:26" ht="12.75">
      <c r="A335" s="146"/>
      <c r="B335" s="146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6"/>
      <c r="P335" s="165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</row>
    <row r="336" spans="1:26" ht="12.75">
      <c r="A336" s="146"/>
      <c r="B336" s="146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6"/>
      <c r="P336" s="165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</row>
    <row r="337" spans="1:26" ht="12.75">
      <c r="A337" s="146"/>
      <c r="B337" s="146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6"/>
      <c r="P337" s="165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</row>
    <row r="338" spans="1:26" ht="12.75">
      <c r="A338" s="146"/>
      <c r="B338" s="146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6"/>
      <c r="P338" s="165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</row>
    <row r="339" spans="1:26" ht="12.75">
      <c r="A339" s="146"/>
      <c r="B339" s="146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6"/>
      <c r="P339" s="165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</row>
    <row r="340" spans="1:26" ht="12.75">
      <c r="A340" s="146"/>
      <c r="B340" s="146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6"/>
      <c r="P340" s="165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</row>
    <row r="341" spans="1:26" ht="12.75">
      <c r="A341" s="146"/>
      <c r="B341" s="146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6"/>
      <c r="P341" s="165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</row>
    <row r="342" spans="1:26" ht="12.75">
      <c r="A342" s="146"/>
      <c r="B342" s="146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6"/>
      <c r="P342" s="165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</row>
    <row r="343" spans="1:26" ht="12.75">
      <c r="A343" s="146"/>
      <c r="B343" s="146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6"/>
      <c r="P343" s="165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</row>
    <row r="344" spans="1:26" ht="12.75">
      <c r="A344" s="146"/>
      <c r="B344" s="146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6"/>
      <c r="P344" s="165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</row>
    <row r="345" spans="1:26" ht="12.75">
      <c r="A345" s="146"/>
      <c r="B345" s="146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6"/>
      <c r="P345" s="165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</row>
    <row r="346" spans="1:26" ht="12.75">
      <c r="A346" s="146"/>
      <c r="B346" s="146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6"/>
      <c r="P346" s="165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</row>
    <row r="347" spans="1:26" ht="12.75">
      <c r="A347" s="146"/>
      <c r="B347" s="146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6"/>
      <c r="P347" s="165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</row>
    <row r="348" spans="1:26" ht="12.75">
      <c r="A348" s="146"/>
      <c r="B348" s="146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6"/>
      <c r="P348" s="165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</row>
    <row r="349" spans="1:26" ht="12.75">
      <c r="A349" s="146"/>
      <c r="B349" s="146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6"/>
      <c r="P349" s="165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</row>
    <row r="350" spans="1:26" ht="12.75">
      <c r="A350" s="146"/>
      <c r="B350" s="146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6"/>
      <c r="P350" s="165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</row>
    <row r="351" spans="1:26" ht="12.75">
      <c r="A351" s="146"/>
      <c r="B351" s="146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6"/>
      <c r="P351" s="165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</row>
    <row r="352" spans="1:26" ht="12.75">
      <c r="A352" s="146"/>
      <c r="B352" s="146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6"/>
      <c r="P352" s="165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</row>
    <row r="353" spans="1:26" ht="12.75">
      <c r="A353" s="146"/>
      <c r="B353" s="146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6"/>
      <c r="P353" s="165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</row>
    <row r="354" spans="1:26" ht="12.75">
      <c r="A354" s="146"/>
      <c r="B354" s="146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6"/>
      <c r="P354" s="165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</row>
    <row r="355" spans="1:26" ht="12.75">
      <c r="A355" s="146"/>
      <c r="B355" s="146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6"/>
      <c r="P355" s="165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</row>
    <row r="356" spans="1:26" ht="12.75">
      <c r="A356" s="146"/>
      <c r="B356" s="146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6"/>
      <c r="P356" s="165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</row>
    <row r="357" spans="1:26" ht="12.75">
      <c r="A357" s="146"/>
      <c r="B357" s="146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6"/>
      <c r="P357" s="165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</row>
    <row r="358" spans="1:26" ht="12.75">
      <c r="A358" s="146"/>
      <c r="B358" s="146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6"/>
      <c r="P358" s="165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</row>
    <row r="359" spans="1:26" ht="12.75">
      <c r="A359" s="146"/>
      <c r="B359" s="146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6"/>
      <c r="P359" s="165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</row>
    <row r="360" spans="1:26" ht="12.75">
      <c r="A360" s="146"/>
      <c r="B360" s="146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6"/>
      <c r="P360" s="165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</row>
    <row r="361" spans="1:26" ht="12.75">
      <c r="A361" s="146"/>
      <c r="B361" s="146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6"/>
      <c r="P361" s="165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</row>
    <row r="362" spans="1:26" ht="12.75">
      <c r="A362" s="146"/>
      <c r="B362" s="146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6"/>
      <c r="P362" s="165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</row>
    <row r="363" spans="1:26" ht="12.75">
      <c r="A363" s="146"/>
      <c r="B363" s="146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6"/>
      <c r="P363" s="165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</row>
    <row r="364" spans="1:26" ht="12.75">
      <c r="A364" s="146"/>
      <c r="B364" s="146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6"/>
      <c r="P364" s="165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</row>
    <row r="365" spans="1:26" ht="12.75">
      <c r="A365" s="146"/>
      <c r="B365" s="146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6"/>
      <c r="P365" s="165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</row>
    <row r="366" spans="1:26" ht="12.75">
      <c r="A366" s="146"/>
      <c r="B366" s="146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6"/>
      <c r="P366" s="165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</row>
    <row r="367" spans="1:26" ht="12.75">
      <c r="A367" s="146"/>
      <c r="B367" s="146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6"/>
      <c r="P367" s="165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</row>
    <row r="368" spans="1:26" ht="12.75">
      <c r="A368" s="146"/>
      <c r="B368" s="146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6"/>
      <c r="P368" s="165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</row>
    <row r="369" spans="1:26" ht="12.75">
      <c r="A369" s="146"/>
      <c r="B369" s="146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6"/>
      <c r="P369" s="165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</row>
    <row r="370" spans="1:26" ht="12.75">
      <c r="A370" s="146"/>
      <c r="B370" s="146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6"/>
      <c r="P370" s="165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</row>
    <row r="371" spans="1:26" ht="12.75">
      <c r="A371" s="146"/>
      <c r="B371" s="146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6"/>
      <c r="P371" s="165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</row>
    <row r="372" spans="1:26" ht="12.75">
      <c r="A372" s="146"/>
      <c r="B372" s="146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6"/>
      <c r="P372" s="165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</row>
    <row r="373" spans="1:26" ht="12.75">
      <c r="A373" s="146"/>
      <c r="B373" s="146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6"/>
      <c r="P373" s="165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</row>
    <row r="374" spans="1:26" ht="12.75">
      <c r="A374" s="146"/>
      <c r="B374" s="146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6"/>
      <c r="P374" s="165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</row>
    <row r="375" spans="1:26" ht="12.75">
      <c r="A375" s="146"/>
      <c r="B375" s="146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6"/>
      <c r="P375" s="165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</row>
    <row r="376" spans="1:26" ht="12.75">
      <c r="A376" s="146"/>
      <c r="B376" s="146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6"/>
      <c r="P376" s="165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</row>
    <row r="377" spans="1:26" ht="12.75">
      <c r="A377" s="146"/>
      <c r="B377" s="146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6"/>
      <c r="P377" s="165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</row>
    <row r="378" spans="1:26" ht="12.75">
      <c r="A378" s="146"/>
      <c r="B378" s="146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6"/>
      <c r="P378" s="165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</row>
    <row r="379" spans="1:26" ht="12.75">
      <c r="A379" s="146"/>
      <c r="B379" s="146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6"/>
      <c r="P379" s="165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</row>
    <row r="380" spans="1:26" ht="12.75">
      <c r="A380" s="146"/>
      <c r="B380" s="146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6"/>
      <c r="P380" s="165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</row>
    <row r="381" spans="1:26" ht="12.75">
      <c r="A381" s="146"/>
      <c r="B381" s="146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6"/>
      <c r="P381" s="165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</row>
    <row r="382" spans="1:26" ht="12.75">
      <c r="A382" s="146"/>
      <c r="B382" s="146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6"/>
      <c r="P382" s="165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</row>
    <row r="383" spans="1:26" ht="12.75">
      <c r="A383" s="146"/>
      <c r="B383" s="146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6"/>
      <c r="P383" s="165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</row>
    <row r="384" spans="1:26" ht="12.75">
      <c r="A384" s="146"/>
      <c r="B384" s="146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6"/>
      <c r="P384" s="165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</row>
    <row r="385" spans="1:26" ht="12.75">
      <c r="A385" s="146"/>
      <c r="B385" s="146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6"/>
      <c r="P385" s="165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</row>
    <row r="386" spans="1:26" ht="12.75">
      <c r="A386" s="146"/>
      <c r="B386" s="146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6"/>
      <c r="P386" s="165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</row>
    <row r="387" spans="1:26" ht="12.75">
      <c r="A387" s="146"/>
      <c r="B387" s="146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6"/>
      <c r="P387" s="165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</row>
    <row r="388" spans="1:26" ht="12.75">
      <c r="A388" s="146"/>
      <c r="B388" s="146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6"/>
      <c r="P388" s="165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</row>
    <row r="389" spans="1:26" ht="12.75">
      <c r="A389" s="146"/>
      <c r="B389" s="146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6"/>
      <c r="P389" s="165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</row>
    <row r="390" spans="1:26" ht="12.75">
      <c r="A390" s="146"/>
      <c r="B390" s="146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6"/>
      <c r="P390" s="165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</row>
    <row r="391" spans="1:26" ht="12.75">
      <c r="A391" s="146"/>
      <c r="B391" s="146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6"/>
      <c r="P391" s="165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</row>
    <row r="392" spans="1:26" ht="12.75">
      <c r="A392" s="146"/>
      <c r="B392" s="146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6"/>
      <c r="P392" s="165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</row>
    <row r="393" spans="1:26" ht="12.75">
      <c r="A393" s="146"/>
      <c r="B393" s="146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6"/>
      <c r="P393" s="165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</row>
    <row r="394" spans="1:26" ht="12.75">
      <c r="A394" s="146"/>
      <c r="B394" s="146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6"/>
      <c r="P394" s="165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</row>
    <row r="395" spans="1:26" ht="12.75">
      <c r="A395" s="146"/>
      <c r="B395" s="146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6"/>
      <c r="P395" s="165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</row>
    <row r="396" spans="1:26" ht="12.75">
      <c r="A396" s="146"/>
      <c r="B396" s="146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6"/>
      <c r="P396" s="165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</row>
    <row r="397" spans="1:26" ht="12.75">
      <c r="A397" s="146"/>
      <c r="B397" s="146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6"/>
      <c r="P397" s="165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</row>
    <row r="398" spans="1:26" ht="12.75">
      <c r="A398" s="146"/>
      <c r="B398" s="146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6"/>
      <c r="P398" s="165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</row>
    <row r="399" spans="1:26" ht="12.75">
      <c r="A399" s="146"/>
      <c r="B399" s="146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6"/>
      <c r="P399" s="165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</row>
    <row r="400" spans="1:26" ht="12.75">
      <c r="A400" s="146"/>
      <c r="B400" s="146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6"/>
      <c r="P400" s="165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</row>
    <row r="401" spans="1:26" ht="12.75">
      <c r="A401" s="146"/>
      <c r="B401" s="146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6"/>
      <c r="P401" s="165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</row>
    <row r="402" spans="1:26" ht="12.75">
      <c r="A402" s="146"/>
      <c r="B402" s="146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6"/>
      <c r="P402" s="165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</row>
    <row r="403" spans="1:26" ht="12.75">
      <c r="A403" s="146"/>
      <c r="B403" s="146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6"/>
      <c r="P403" s="165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</row>
    <row r="404" spans="1:26" ht="12.75">
      <c r="A404" s="146"/>
      <c r="B404" s="146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6"/>
      <c r="P404" s="165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</row>
    <row r="405" spans="1:26" ht="12.75">
      <c r="A405" s="146"/>
      <c r="B405" s="146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6"/>
      <c r="P405" s="165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</row>
    <row r="406" spans="1:26" ht="12.75">
      <c r="A406" s="146"/>
      <c r="B406" s="146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6"/>
      <c r="P406" s="165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</row>
    <row r="407" spans="1:26" ht="12.75">
      <c r="A407" s="146"/>
      <c r="B407" s="146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6"/>
      <c r="P407" s="165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</row>
    <row r="408" spans="1:26" ht="12.75">
      <c r="A408" s="146"/>
      <c r="B408" s="146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6"/>
      <c r="P408" s="165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</row>
    <row r="409" spans="1:26" ht="12.75">
      <c r="A409" s="146"/>
      <c r="B409" s="146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6"/>
      <c r="P409" s="165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</row>
    <row r="410" spans="1:26" ht="12.75">
      <c r="A410" s="146"/>
      <c r="B410" s="146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6"/>
      <c r="P410" s="165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</row>
    <row r="411" spans="1:26" ht="12.75">
      <c r="A411" s="146"/>
      <c r="B411" s="146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6"/>
      <c r="P411" s="165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</row>
    <row r="412" spans="1:26" ht="12.75">
      <c r="A412" s="146"/>
      <c r="B412" s="146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6"/>
      <c r="P412" s="165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</row>
    <row r="413" spans="1:26" ht="12.75">
      <c r="A413" s="146"/>
      <c r="B413" s="146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6"/>
      <c r="P413" s="165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</row>
    <row r="414" spans="1:26" ht="12.75">
      <c r="A414" s="146"/>
      <c r="B414" s="146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6"/>
      <c r="P414" s="165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</row>
    <row r="415" spans="1:26" ht="12.75">
      <c r="A415" s="146"/>
      <c r="B415" s="146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6"/>
      <c r="P415" s="165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</row>
    <row r="416" spans="1:26" ht="12.75">
      <c r="A416" s="146"/>
      <c r="B416" s="146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6"/>
      <c r="P416" s="165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</row>
    <row r="417" spans="1:26" ht="12.75">
      <c r="A417" s="146"/>
      <c r="B417" s="146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6"/>
      <c r="P417" s="165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</row>
    <row r="418" spans="1:26" ht="12.75">
      <c r="A418" s="146"/>
      <c r="B418" s="146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6"/>
      <c r="P418" s="165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</row>
    <row r="419" spans="1:26" ht="12.75">
      <c r="A419" s="146"/>
      <c r="B419" s="146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6"/>
      <c r="P419" s="165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</row>
    <row r="420" spans="1:26" ht="12.75">
      <c r="A420" s="146"/>
      <c r="B420" s="146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6"/>
      <c r="P420" s="165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</row>
    <row r="421" spans="1:26" ht="12.75">
      <c r="A421" s="146"/>
      <c r="B421" s="146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6"/>
      <c r="P421" s="165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</row>
    <row r="422" spans="1:26" ht="12.75">
      <c r="A422" s="146"/>
      <c r="B422" s="146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6"/>
      <c r="P422" s="165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</row>
    <row r="423" spans="1:26" ht="12.75">
      <c r="A423" s="146"/>
      <c r="B423" s="146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6"/>
      <c r="P423" s="165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</row>
    <row r="424" spans="1:26" ht="12.75">
      <c r="A424" s="146"/>
      <c r="B424" s="146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6"/>
      <c r="P424" s="165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</row>
    <row r="425" spans="1:26" ht="12.75">
      <c r="A425" s="146"/>
      <c r="B425" s="146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6"/>
      <c r="P425" s="165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</row>
    <row r="426" spans="1:26" ht="12.75">
      <c r="A426" s="146"/>
      <c r="B426" s="146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6"/>
      <c r="P426" s="165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</row>
    <row r="427" spans="1:26" ht="12.75">
      <c r="A427" s="146"/>
      <c r="B427" s="146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6"/>
      <c r="P427" s="165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</row>
    <row r="428" spans="1:26" ht="12.75">
      <c r="A428" s="146"/>
      <c r="B428" s="146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6"/>
      <c r="P428" s="165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</row>
    <row r="429" spans="1:26" ht="12.75">
      <c r="A429" s="146"/>
      <c r="B429" s="146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6"/>
      <c r="P429" s="165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</row>
    <row r="430" spans="1:26" ht="12.75">
      <c r="A430" s="146"/>
      <c r="B430" s="146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6"/>
      <c r="P430" s="165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</row>
    <row r="431" spans="1:26" ht="12.75">
      <c r="A431" s="146"/>
      <c r="B431" s="146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6"/>
      <c r="P431" s="165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</row>
    <row r="432" spans="1:26" ht="12.75">
      <c r="A432" s="146"/>
      <c r="B432" s="146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6"/>
      <c r="P432" s="165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</row>
    <row r="433" spans="1:26" ht="12.75">
      <c r="A433" s="146"/>
      <c r="B433" s="146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6"/>
      <c r="P433" s="165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</row>
    <row r="434" spans="1:26" ht="12.75">
      <c r="A434" s="146"/>
      <c r="B434" s="146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6"/>
      <c r="P434" s="165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</row>
    <row r="435" spans="1:26" ht="12.75">
      <c r="A435" s="146"/>
      <c r="B435" s="146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6"/>
      <c r="P435" s="165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</row>
    <row r="436" spans="1:26" ht="12.75">
      <c r="A436" s="146"/>
      <c r="B436" s="146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6"/>
      <c r="P436" s="165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</row>
    <row r="437" spans="1:26" ht="12.75">
      <c r="A437" s="146"/>
      <c r="B437" s="146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6"/>
      <c r="P437" s="165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</row>
    <row r="438" spans="1:26" ht="12.75">
      <c r="A438" s="146"/>
      <c r="B438" s="146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6"/>
      <c r="P438" s="165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</row>
    <row r="439" spans="1:26" ht="12.75">
      <c r="A439" s="146"/>
      <c r="B439" s="146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6"/>
      <c r="P439" s="165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</row>
    <row r="440" spans="1:26" ht="12.75">
      <c r="A440" s="146"/>
      <c r="B440" s="146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6"/>
      <c r="P440" s="165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</row>
    <row r="441" spans="1:26" ht="12.75">
      <c r="A441" s="146"/>
      <c r="B441" s="146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6"/>
      <c r="P441" s="165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</row>
    <row r="442" spans="1:26" ht="12.75">
      <c r="A442" s="146"/>
      <c r="B442" s="146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6"/>
      <c r="P442" s="165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</row>
    <row r="443" spans="1:26" ht="12.75">
      <c r="A443" s="146"/>
      <c r="B443" s="146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6"/>
      <c r="P443" s="165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</row>
    <row r="444" spans="1:26" ht="12.75">
      <c r="A444" s="146"/>
      <c r="B444" s="146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6"/>
      <c r="P444" s="165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</row>
    <row r="445" spans="1:26" ht="12.75">
      <c r="A445" s="146"/>
      <c r="B445" s="146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6"/>
      <c r="P445" s="165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</row>
    <row r="446" spans="1:26" ht="12.75">
      <c r="A446" s="146"/>
      <c r="B446" s="146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6"/>
      <c r="P446" s="165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</row>
    <row r="447" spans="1:26" ht="12.75">
      <c r="A447" s="146"/>
      <c r="B447" s="146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6"/>
      <c r="P447" s="165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</row>
    <row r="448" spans="1:26" ht="12.75">
      <c r="A448" s="146"/>
      <c r="B448" s="146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6"/>
      <c r="P448" s="165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</row>
    <row r="449" spans="1:26" ht="12.75">
      <c r="A449" s="146"/>
      <c r="B449" s="146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6"/>
      <c r="P449" s="165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</row>
    <row r="450" spans="1:26" ht="12.75">
      <c r="A450" s="146"/>
      <c r="B450" s="146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6"/>
      <c r="P450" s="165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</row>
    <row r="451" spans="1:26" ht="12.75">
      <c r="A451" s="146"/>
      <c r="B451" s="146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6"/>
      <c r="P451" s="165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</row>
    <row r="452" spans="1:26" ht="12.75">
      <c r="A452" s="146"/>
      <c r="B452" s="146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6"/>
      <c r="P452" s="165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</row>
    <row r="453" spans="1:26" ht="12.75">
      <c r="A453" s="146"/>
      <c r="B453" s="146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6"/>
      <c r="P453" s="165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</row>
    <row r="454" spans="1:26" ht="12.75">
      <c r="A454" s="146"/>
      <c r="B454" s="146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6"/>
      <c r="P454" s="165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</row>
    <row r="455" spans="1:26" ht="12.75">
      <c r="A455" s="146"/>
      <c r="B455" s="146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6"/>
      <c r="P455" s="165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</row>
    <row r="456" spans="1:26" ht="12.75">
      <c r="A456" s="146"/>
      <c r="B456" s="146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6"/>
      <c r="P456" s="165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</row>
    <row r="457" spans="1:26" ht="12.75">
      <c r="A457" s="146"/>
      <c r="B457" s="146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6"/>
      <c r="P457" s="165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</row>
    <row r="458" spans="1:26" ht="12.75">
      <c r="A458" s="146"/>
      <c r="B458" s="146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6"/>
      <c r="P458" s="165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</row>
    <row r="459" spans="1:26" ht="12.75">
      <c r="A459" s="146"/>
      <c r="B459" s="146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6"/>
      <c r="P459" s="165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</row>
    <row r="460" spans="1:26" ht="12.75">
      <c r="A460" s="146"/>
      <c r="B460" s="146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6"/>
      <c r="P460" s="165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</row>
    <row r="461" spans="1:26" ht="12.75">
      <c r="A461" s="146"/>
      <c r="B461" s="146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6"/>
      <c r="P461" s="165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</row>
    <row r="462" spans="1:26" ht="12.75">
      <c r="A462" s="146"/>
      <c r="B462" s="146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6"/>
      <c r="P462" s="165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</row>
    <row r="463" spans="1:26" ht="12.75">
      <c r="A463" s="146"/>
      <c r="B463" s="146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6"/>
      <c r="P463" s="165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</row>
    <row r="464" spans="1:26" ht="12.75">
      <c r="A464" s="146"/>
      <c r="B464" s="146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6"/>
      <c r="P464" s="165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</row>
    <row r="465" spans="1:26" ht="12.75">
      <c r="A465" s="146"/>
      <c r="B465" s="146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6"/>
      <c r="P465" s="165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</row>
    <row r="466" spans="1:26" ht="12.75">
      <c r="A466" s="146"/>
      <c r="B466" s="146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6"/>
      <c r="P466" s="165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</row>
    <row r="467" spans="1:26" ht="12.75">
      <c r="A467" s="146"/>
      <c r="B467" s="146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6"/>
      <c r="P467" s="165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</row>
    <row r="468" spans="1:26" ht="12.75">
      <c r="A468" s="146"/>
      <c r="B468" s="146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6"/>
      <c r="P468" s="165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</row>
    <row r="469" spans="1:26" ht="12.75">
      <c r="A469" s="146"/>
      <c r="B469" s="146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6"/>
      <c r="P469" s="165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</row>
    <row r="470" spans="1:26" ht="12.75">
      <c r="A470" s="146"/>
      <c r="B470" s="146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6"/>
      <c r="P470" s="165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</row>
    <row r="471" spans="1:26" ht="12.75">
      <c r="A471" s="146"/>
      <c r="B471" s="146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6"/>
      <c r="P471" s="165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</row>
    <row r="472" spans="1:26" ht="12.75">
      <c r="A472" s="146"/>
      <c r="B472" s="146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6"/>
      <c r="P472" s="165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</row>
    <row r="473" spans="1:26" ht="12.75">
      <c r="A473" s="146"/>
      <c r="B473" s="146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6"/>
      <c r="P473" s="165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</row>
    <row r="474" spans="1:26" ht="12.75">
      <c r="A474" s="146"/>
      <c r="B474" s="146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6"/>
      <c r="P474" s="165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</row>
    <row r="475" spans="1:26" ht="12.75">
      <c r="A475" s="146"/>
      <c r="B475" s="146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6"/>
      <c r="P475" s="165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</row>
    <row r="476" spans="1:26" ht="12.75">
      <c r="A476" s="146"/>
      <c r="B476" s="146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6"/>
      <c r="P476" s="165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</row>
    <row r="477" spans="1:26" ht="12.75">
      <c r="A477" s="146"/>
      <c r="B477" s="146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6"/>
      <c r="P477" s="165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</row>
    <row r="478" spans="1:26" ht="12.75">
      <c r="A478" s="146"/>
      <c r="B478" s="146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6"/>
      <c r="P478" s="165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</row>
    <row r="479" spans="1:26" ht="12.75">
      <c r="A479" s="146"/>
      <c r="B479" s="146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6"/>
      <c r="P479" s="165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</row>
    <row r="480" spans="1:26" ht="12.75">
      <c r="A480" s="146"/>
      <c r="B480" s="146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6"/>
      <c r="P480" s="165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</row>
    <row r="481" spans="1:26" ht="12.75">
      <c r="A481" s="146"/>
      <c r="B481" s="146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6"/>
      <c r="P481" s="165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</row>
    <row r="482" spans="1:26" ht="12.75">
      <c r="A482" s="146"/>
      <c r="B482" s="146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6"/>
      <c r="P482" s="165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</row>
    <row r="483" spans="1:26" ht="12.75">
      <c r="A483" s="146"/>
      <c r="B483" s="146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6"/>
      <c r="P483" s="165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</row>
    <row r="484" spans="1:26" ht="12.75">
      <c r="A484" s="146"/>
      <c r="B484" s="146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6"/>
      <c r="P484" s="165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</row>
    <row r="485" spans="1:26" ht="12.75">
      <c r="A485" s="146"/>
      <c r="B485" s="146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6"/>
      <c r="P485" s="165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</row>
    <row r="486" spans="1:26" ht="12.75">
      <c r="A486" s="146"/>
      <c r="B486" s="146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6"/>
      <c r="P486" s="165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</row>
    <row r="487" spans="1:26" ht="12.75">
      <c r="A487" s="146"/>
      <c r="B487" s="146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6"/>
      <c r="P487" s="165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</row>
    <row r="488" spans="1:26" ht="12.75">
      <c r="A488" s="146"/>
      <c r="B488" s="146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6"/>
      <c r="P488" s="165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</row>
    <row r="489" spans="1:26" ht="12.75">
      <c r="A489" s="146"/>
      <c r="B489" s="146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6"/>
      <c r="P489" s="165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</row>
    <row r="490" spans="1:26" ht="12.75">
      <c r="A490" s="146"/>
      <c r="B490" s="146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6"/>
      <c r="P490" s="165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</row>
    <row r="491" spans="1:26" ht="12.75">
      <c r="A491" s="146"/>
      <c r="B491" s="146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6"/>
      <c r="P491" s="165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</row>
    <row r="492" spans="1:26" ht="12.75">
      <c r="A492" s="146"/>
      <c r="B492" s="146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6"/>
      <c r="P492" s="165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</row>
    <row r="493" spans="1:26" ht="12.75">
      <c r="A493" s="146"/>
      <c r="B493" s="146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6"/>
      <c r="P493" s="165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</row>
    <row r="494" spans="1:26" ht="12.75">
      <c r="A494" s="146"/>
      <c r="B494" s="146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6"/>
      <c r="P494" s="165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</row>
    <row r="495" spans="1:26" ht="12.75">
      <c r="A495" s="146"/>
      <c r="B495" s="146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6"/>
      <c r="P495" s="165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</row>
    <row r="496" spans="1:26" ht="12.75">
      <c r="A496" s="146"/>
      <c r="B496" s="146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6"/>
      <c r="P496" s="165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</row>
    <row r="497" spans="1:26" ht="12.75">
      <c r="A497" s="146"/>
      <c r="B497" s="146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6"/>
      <c r="P497" s="165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</row>
    <row r="498" spans="1:26" ht="12.75">
      <c r="A498" s="146"/>
      <c r="B498" s="146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6"/>
      <c r="P498" s="165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</row>
    <row r="499" spans="1:26" ht="12.75">
      <c r="A499" s="146"/>
      <c r="B499" s="146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6"/>
      <c r="P499" s="165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</row>
    <row r="500" spans="1:26" ht="12.75">
      <c r="A500" s="146"/>
      <c r="B500" s="146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6"/>
      <c r="P500" s="165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</row>
    <row r="501" spans="1:26" ht="12.75">
      <c r="A501" s="146"/>
      <c r="B501" s="146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6"/>
      <c r="P501" s="165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</row>
    <row r="502" spans="1:26" ht="12.75">
      <c r="A502" s="146"/>
      <c r="B502" s="146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6"/>
      <c r="P502" s="165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</row>
    <row r="503" spans="1:26" ht="12.75">
      <c r="A503" s="146"/>
      <c r="B503" s="146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6"/>
      <c r="P503" s="165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</row>
    <row r="504" spans="1:26" ht="12.75">
      <c r="A504" s="146"/>
      <c r="B504" s="146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6"/>
      <c r="P504" s="165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</row>
    <row r="505" spans="1:26" ht="12.75">
      <c r="A505" s="146"/>
      <c r="B505" s="146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6"/>
      <c r="P505" s="165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</row>
    <row r="506" spans="1:26" ht="12.75">
      <c r="A506" s="146"/>
      <c r="B506" s="146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6"/>
      <c r="P506" s="165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</row>
    <row r="507" spans="1:26" ht="12.75">
      <c r="A507" s="146"/>
      <c r="B507" s="146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6"/>
      <c r="P507" s="165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</row>
    <row r="508" spans="1:26" ht="12.75">
      <c r="A508" s="146"/>
      <c r="B508" s="146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6"/>
      <c r="P508" s="165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</row>
    <row r="509" spans="1:26" ht="12.75">
      <c r="A509" s="146"/>
      <c r="B509" s="146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6"/>
      <c r="P509" s="165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</row>
    <row r="510" spans="1:26" ht="12.75">
      <c r="A510" s="146"/>
      <c r="B510" s="146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6"/>
      <c r="P510" s="165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</row>
    <row r="511" spans="1:26" ht="12.75">
      <c r="A511" s="146"/>
      <c r="B511" s="146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6"/>
      <c r="P511" s="165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</row>
    <row r="512" spans="1:26" ht="12.75">
      <c r="A512" s="146"/>
      <c r="B512" s="146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6"/>
      <c r="P512" s="165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</row>
    <row r="513" spans="1:26" ht="12.75">
      <c r="A513" s="146"/>
      <c r="B513" s="146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6"/>
      <c r="P513" s="165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</row>
    <row r="514" spans="1:26" ht="12.75">
      <c r="A514" s="146"/>
      <c r="B514" s="146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6"/>
      <c r="P514" s="165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</row>
    <row r="515" spans="1:26" ht="12.75">
      <c r="A515" s="146"/>
      <c r="B515" s="146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6"/>
      <c r="P515" s="165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</row>
    <row r="516" spans="1:26" ht="12.75">
      <c r="A516" s="146"/>
      <c r="B516" s="146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6"/>
      <c r="P516" s="165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</row>
    <row r="517" spans="1:26" ht="12.75">
      <c r="A517" s="146"/>
      <c r="B517" s="146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6"/>
      <c r="P517" s="165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</row>
    <row r="518" spans="1:26" ht="12.75">
      <c r="A518" s="146"/>
      <c r="B518" s="146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6"/>
      <c r="P518" s="165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</row>
    <row r="519" spans="1:26" ht="12.75">
      <c r="A519" s="146"/>
      <c r="B519" s="146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6"/>
      <c r="P519" s="165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</row>
    <row r="520" spans="1:26" ht="12.75">
      <c r="A520" s="146"/>
      <c r="B520" s="146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6"/>
      <c r="P520" s="165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</row>
    <row r="521" spans="1:26" ht="12.75">
      <c r="A521" s="146"/>
      <c r="B521" s="146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6"/>
      <c r="P521" s="165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</row>
    <row r="522" spans="1:26" ht="12.75">
      <c r="A522" s="146"/>
      <c r="B522" s="146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6"/>
      <c r="P522" s="165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</row>
    <row r="523" spans="1:26" ht="12.75">
      <c r="A523" s="146"/>
      <c r="B523" s="146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6"/>
      <c r="P523" s="165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</row>
    <row r="524" spans="1:26" ht="12.75">
      <c r="A524" s="146"/>
      <c r="B524" s="146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6"/>
      <c r="P524" s="165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</row>
    <row r="525" spans="1:26" ht="12.75">
      <c r="A525" s="146"/>
      <c r="B525" s="146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6"/>
      <c r="P525" s="165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</row>
    <row r="526" spans="1:26" ht="12.75">
      <c r="A526" s="146"/>
      <c r="B526" s="146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6"/>
      <c r="P526" s="165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</row>
    <row r="527" spans="1:26" ht="12.75">
      <c r="A527" s="146"/>
      <c r="B527" s="146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6"/>
      <c r="P527" s="165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</row>
    <row r="528" spans="1:26" ht="12.75">
      <c r="A528" s="146"/>
      <c r="B528" s="146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6"/>
      <c r="P528" s="165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</row>
    <row r="529" spans="1:26" ht="12.75">
      <c r="A529" s="146"/>
      <c r="B529" s="146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6"/>
      <c r="P529" s="165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</row>
    <row r="530" spans="1:26" ht="12.75">
      <c r="A530" s="146"/>
      <c r="B530" s="146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6"/>
      <c r="P530" s="165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</row>
    <row r="531" spans="1:26" ht="12.75">
      <c r="A531" s="146"/>
      <c r="B531" s="146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6"/>
      <c r="P531" s="165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</row>
    <row r="532" spans="1:26" ht="12.75">
      <c r="A532" s="146"/>
      <c r="B532" s="146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6"/>
      <c r="P532" s="165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</row>
    <row r="533" spans="1:26" ht="12.75">
      <c r="A533" s="146"/>
      <c r="B533" s="146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6"/>
      <c r="P533" s="165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</row>
    <row r="534" spans="1:26" ht="12.75">
      <c r="A534" s="146"/>
      <c r="B534" s="146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6"/>
      <c r="P534" s="165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</row>
    <row r="535" spans="1:26" ht="12.75">
      <c r="A535" s="146"/>
      <c r="B535" s="146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6"/>
      <c r="P535" s="165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</row>
    <row r="536" spans="1:26" ht="12.75">
      <c r="A536" s="146"/>
      <c r="B536" s="146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6"/>
      <c r="P536" s="165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</row>
    <row r="537" spans="1:26" ht="12.75">
      <c r="A537" s="146"/>
      <c r="B537" s="146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6"/>
      <c r="P537" s="165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</row>
    <row r="538" spans="1:26" ht="12.75">
      <c r="A538" s="146"/>
      <c r="B538" s="146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6"/>
      <c r="P538" s="165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</row>
    <row r="539" spans="1:26" ht="12.75">
      <c r="A539" s="146"/>
      <c r="B539" s="146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6"/>
      <c r="P539" s="165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</row>
    <row r="540" spans="1:26" ht="12.75">
      <c r="A540" s="146"/>
      <c r="B540" s="146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6"/>
      <c r="P540" s="165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</row>
    <row r="541" spans="1:26" ht="12.75">
      <c r="A541" s="146"/>
      <c r="B541" s="146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6"/>
      <c r="P541" s="165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</row>
    <row r="542" spans="1:26" ht="12.75">
      <c r="A542" s="146"/>
      <c r="B542" s="146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6"/>
      <c r="P542" s="165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</row>
    <row r="543" spans="1:26" ht="12.75">
      <c r="A543" s="146"/>
      <c r="B543" s="146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6"/>
      <c r="P543" s="165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</row>
    <row r="544" spans="1:26" ht="12.75">
      <c r="A544" s="146"/>
      <c r="B544" s="146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6"/>
      <c r="P544" s="165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</row>
    <row r="545" spans="1:26" ht="12.75">
      <c r="A545" s="146"/>
      <c r="B545" s="146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6"/>
      <c r="P545" s="165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</row>
    <row r="546" spans="1:26" ht="12.75">
      <c r="A546" s="146"/>
      <c r="B546" s="146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6"/>
      <c r="P546" s="165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</row>
    <row r="547" spans="1:26" ht="12.75">
      <c r="A547" s="146"/>
      <c r="B547" s="146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6"/>
      <c r="P547" s="165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</row>
    <row r="548" spans="1:26" ht="12.75">
      <c r="A548" s="146"/>
      <c r="B548" s="146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6"/>
      <c r="P548" s="165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</row>
    <row r="549" spans="1:26" ht="12.75">
      <c r="A549" s="146"/>
      <c r="B549" s="146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6"/>
      <c r="P549" s="165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</row>
    <row r="550" spans="1:26" ht="12.75">
      <c r="A550" s="146"/>
      <c r="B550" s="146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6"/>
      <c r="P550" s="165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</row>
    <row r="551" spans="1:26" ht="12.75">
      <c r="A551" s="146"/>
      <c r="B551" s="146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6"/>
      <c r="P551" s="165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</row>
    <row r="552" spans="1:26" ht="12.75">
      <c r="A552" s="146"/>
      <c r="B552" s="146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6"/>
      <c r="P552" s="165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</row>
    <row r="553" spans="1:26" ht="12.75">
      <c r="A553" s="146"/>
      <c r="B553" s="146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6"/>
      <c r="P553" s="165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</row>
    <row r="554" spans="1:26" ht="12.75">
      <c r="A554" s="146"/>
      <c r="B554" s="146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6"/>
      <c r="P554" s="165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</row>
    <row r="555" spans="1:26" ht="12.75">
      <c r="A555" s="146"/>
      <c r="B555" s="146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6"/>
      <c r="P555" s="165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</row>
    <row r="556" spans="1:26" ht="12.75">
      <c r="A556" s="146"/>
      <c r="B556" s="146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6"/>
      <c r="P556" s="165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</row>
    <row r="557" spans="1:26" ht="12.75">
      <c r="A557" s="146"/>
      <c r="B557" s="146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6"/>
      <c r="P557" s="165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</row>
    <row r="558" spans="1:26" ht="12.75">
      <c r="A558" s="146"/>
      <c r="B558" s="146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6"/>
      <c r="P558" s="165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</row>
    <row r="559" spans="1:26" ht="12.75">
      <c r="A559" s="146"/>
      <c r="B559" s="146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6"/>
      <c r="P559" s="165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</row>
    <row r="560" spans="1:26" ht="12.75">
      <c r="A560" s="146"/>
      <c r="B560" s="146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6"/>
      <c r="P560" s="165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</row>
    <row r="561" spans="1:26" ht="12.75">
      <c r="A561" s="146"/>
      <c r="B561" s="146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6"/>
      <c r="P561" s="165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</row>
    <row r="562" spans="1:26" ht="12.75">
      <c r="A562" s="146"/>
      <c r="B562" s="146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6"/>
      <c r="P562" s="165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</row>
    <row r="563" spans="1:26" ht="12.75">
      <c r="A563" s="146"/>
      <c r="B563" s="146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6"/>
      <c r="P563" s="165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</row>
    <row r="564" spans="1:26" ht="12.75">
      <c r="A564" s="146"/>
      <c r="B564" s="146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6"/>
      <c r="P564" s="165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</row>
    <row r="565" spans="1:26" ht="12.75">
      <c r="A565" s="146"/>
      <c r="B565" s="146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6"/>
      <c r="P565" s="165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</row>
    <row r="566" spans="1:26" ht="12.75">
      <c r="A566" s="146"/>
      <c r="B566" s="146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6"/>
      <c r="P566" s="165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</row>
    <row r="567" spans="1:26" ht="12.75">
      <c r="A567" s="146"/>
      <c r="B567" s="146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6"/>
      <c r="P567" s="165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</row>
    <row r="568" spans="1:26" ht="12.75">
      <c r="A568" s="146"/>
      <c r="B568" s="146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6"/>
      <c r="P568" s="165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</row>
    <row r="569" spans="1:26" ht="12.75">
      <c r="A569" s="146"/>
      <c r="B569" s="146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6"/>
      <c r="P569" s="165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</row>
    <row r="570" spans="1:26" ht="12.75">
      <c r="A570" s="146"/>
      <c r="B570" s="146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6"/>
      <c r="P570" s="165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</row>
    <row r="571" spans="1:26" ht="12.75">
      <c r="A571" s="146"/>
      <c r="B571" s="146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6"/>
      <c r="P571" s="165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</row>
    <row r="572" spans="1:26" ht="12.75">
      <c r="A572" s="146"/>
      <c r="B572" s="146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6"/>
      <c r="P572" s="165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</row>
    <row r="573" spans="1:26" ht="12.75">
      <c r="A573" s="146"/>
      <c r="B573" s="146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6"/>
      <c r="P573" s="165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</row>
    <row r="574" spans="1:26" ht="12.75">
      <c r="A574" s="146"/>
      <c r="B574" s="146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6"/>
      <c r="P574" s="165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</row>
    <row r="575" spans="1:26" ht="12.75">
      <c r="A575" s="146"/>
      <c r="B575" s="146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6"/>
      <c r="P575" s="165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</row>
    <row r="576" spans="1:26" ht="12.75">
      <c r="A576" s="146"/>
      <c r="B576" s="146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6"/>
      <c r="P576" s="165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</row>
    <row r="577" spans="1:26" ht="12.75">
      <c r="A577" s="146"/>
      <c r="B577" s="146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6"/>
      <c r="P577" s="165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</row>
    <row r="578" spans="1:26" ht="12.75">
      <c r="A578" s="146"/>
      <c r="B578" s="146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6"/>
      <c r="P578" s="165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</row>
    <row r="579" spans="1:26" ht="12.75">
      <c r="A579" s="146"/>
      <c r="B579" s="146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6"/>
      <c r="P579" s="165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</row>
    <row r="580" spans="1:26" ht="12.75">
      <c r="A580" s="146"/>
      <c r="B580" s="146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6"/>
      <c r="P580" s="165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</row>
    <row r="581" spans="1:26" ht="12.75">
      <c r="A581" s="146"/>
      <c r="B581" s="146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6"/>
      <c r="P581" s="165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</row>
    <row r="582" spans="1:26" ht="12.75">
      <c r="A582" s="146"/>
      <c r="B582" s="146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6"/>
      <c r="P582" s="165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</row>
    <row r="583" spans="1:26" ht="12.75">
      <c r="A583" s="146"/>
      <c r="B583" s="146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6"/>
      <c r="P583" s="165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</row>
    <row r="584" spans="1:26" ht="12.75">
      <c r="A584" s="146"/>
      <c r="B584" s="146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6"/>
      <c r="P584" s="165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</row>
    <row r="585" spans="1:26" ht="12.75">
      <c r="A585" s="146"/>
      <c r="B585" s="146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6"/>
      <c r="P585" s="165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</row>
    <row r="586" spans="1:26" ht="12.75">
      <c r="A586" s="146"/>
      <c r="B586" s="146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6"/>
      <c r="P586" s="165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</row>
    <row r="587" spans="1:26" ht="12.75">
      <c r="A587" s="146"/>
      <c r="B587" s="146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6"/>
      <c r="P587" s="165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</row>
    <row r="588" spans="1:26" ht="12.75">
      <c r="A588" s="146"/>
      <c r="B588" s="146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6"/>
      <c r="P588" s="165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</row>
    <row r="589" spans="1:26" ht="12.75">
      <c r="A589" s="146"/>
      <c r="B589" s="146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6"/>
      <c r="P589" s="165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</row>
    <row r="590" spans="1:26" ht="12.75">
      <c r="A590" s="146"/>
      <c r="B590" s="146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6"/>
      <c r="P590" s="165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</row>
    <row r="591" spans="1:26" ht="12.75">
      <c r="A591" s="146"/>
      <c r="B591" s="146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6"/>
      <c r="P591" s="165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</row>
    <row r="592" spans="1:26" ht="12.75">
      <c r="A592" s="146"/>
      <c r="B592" s="146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6"/>
      <c r="P592" s="165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</row>
    <row r="593" spans="1:26" ht="12.75">
      <c r="A593" s="146"/>
      <c r="B593" s="146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6"/>
      <c r="P593" s="165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</row>
    <row r="594" spans="1:26" ht="12.75">
      <c r="A594" s="146"/>
      <c r="B594" s="146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6"/>
      <c r="P594" s="165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</row>
    <row r="595" spans="1:26" ht="12.75">
      <c r="A595" s="146"/>
      <c r="B595" s="146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6"/>
      <c r="P595" s="165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</row>
    <row r="596" spans="1:26" ht="12.75">
      <c r="A596" s="146"/>
      <c r="B596" s="146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6"/>
      <c r="P596" s="165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</row>
    <row r="597" spans="1:26" ht="12.75">
      <c r="A597" s="146"/>
      <c r="B597" s="146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6"/>
      <c r="P597" s="165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</row>
    <row r="598" spans="1:26" ht="12.75">
      <c r="A598" s="146"/>
      <c r="B598" s="146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6"/>
      <c r="P598" s="165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</row>
    <row r="599" spans="1:26" ht="12.75">
      <c r="A599" s="146"/>
      <c r="B599" s="146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6"/>
      <c r="P599" s="165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</row>
    <row r="600" spans="1:26" ht="12.75">
      <c r="A600" s="146"/>
      <c r="B600" s="146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6"/>
      <c r="P600" s="165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</row>
    <row r="601" spans="1:26" ht="12.75">
      <c r="A601" s="146"/>
      <c r="B601" s="146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6"/>
      <c r="P601" s="165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</row>
    <row r="602" spans="1:26" ht="12.75">
      <c r="A602" s="146"/>
      <c r="B602" s="146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6"/>
      <c r="P602" s="165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</row>
    <row r="603" spans="1:26" ht="12.75">
      <c r="A603" s="146"/>
      <c r="B603" s="146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6"/>
      <c r="P603" s="165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</row>
    <row r="604" spans="1:26" ht="12.75">
      <c r="A604" s="146"/>
      <c r="B604" s="146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6"/>
      <c r="P604" s="165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</row>
    <row r="605" spans="1:26" ht="12.75">
      <c r="A605" s="146"/>
      <c r="B605" s="146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6"/>
      <c r="P605" s="165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</row>
    <row r="606" spans="1:26" ht="12.75">
      <c r="A606" s="146"/>
      <c r="B606" s="146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6"/>
      <c r="P606" s="165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1:26" ht="12.75">
      <c r="A607" s="146"/>
      <c r="B607" s="146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6"/>
      <c r="P607" s="165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1:26" ht="12.75">
      <c r="A608" s="146"/>
      <c r="B608" s="146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6"/>
      <c r="P608" s="165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1:26" ht="12.75">
      <c r="A609" s="146"/>
      <c r="B609" s="146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6"/>
      <c r="P609" s="165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1:26" ht="12.75">
      <c r="A610" s="146"/>
      <c r="B610" s="146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6"/>
      <c r="P610" s="165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1:26" ht="12.75">
      <c r="A611" s="146"/>
      <c r="B611" s="146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6"/>
      <c r="P611" s="165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1:26" ht="12.75">
      <c r="A612" s="146"/>
      <c r="B612" s="146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6"/>
      <c r="P612" s="165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1:26" ht="12.75">
      <c r="A613" s="146"/>
      <c r="B613" s="146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6"/>
      <c r="P613" s="165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1:26" ht="12.75">
      <c r="A614" s="146"/>
      <c r="B614" s="146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6"/>
      <c r="P614" s="165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1:26" ht="12.75">
      <c r="A615" s="146"/>
      <c r="B615" s="146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6"/>
      <c r="P615" s="165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1:26" ht="12.75">
      <c r="A616" s="146"/>
      <c r="B616" s="146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6"/>
      <c r="P616" s="165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1:26" ht="12.75">
      <c r="A617" s="146"/>
      <c r="B617" s="146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6"/>
      <c r="P617" s="165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1:26" ht="12.75">
      <c r="A618" s="146"/>
      <c r="B618" s="146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6"/>
      <c r="P618" s="165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1:26" ht="12.75">
      <c r="A619" s="146"/>
      <c r="B619" s="146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6"/>
      <c r="P619" s="165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1:26" ht="12.75">
      <c r="A620" s="146"/>
      <c r="B620" s="146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6"/>
      <c r="P620" s="165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1:26" ht="12.75">
      <c r="A621" s="146"/>
      <c r="B621" s="146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6"/>
      <c r="P621" s="165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1:26" ht="12.75">
      <c r="A622" s="146"/>
      <c r="B622" s="146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6"/>
      <c r="P622" s="165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1:26" ht="12.75">
      <c r="A623" s="146"/>
      <c r="B623" s="146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6"/>
      <c r="P623" s="165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1:26" ht="12.75">
      <c r="A624" s="146"/>
      <c r="B624" s="146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6"/>
      <c r="P624" s="165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1:26" ht="12.75">
      <c r="A625" s="146"/>
      <c r="B625" s="146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6"/>
      <c r="P625" s="165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1:26" ht="12.75">
      <c r="A626" s="146"/>
      <c r="B626" s="146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6"/>
      <c r="P626" s="165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1:26" ht="12.75">
      <c r="A627" s="146"/>
      <c r="B627" s="146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6"/>
      <c r="P627" s="165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1:26" ht="12.75">
      <c r="A628" s="146"/>
      <c r="B628" s="146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6"/>
      <c r="P628" s="165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1:26" ht="12.75">
      <c r="A629" s="146"/>
      <c r="B629" s="146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6"/>
      <c r="P629" s="165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1:26" ht="12.75">
      <c r="A630" s="146"/>
      <c r="B630" s="146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6"/>
      <c r="P630" s="165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1:26" ht="12.75">
      <c r="A631" s="146"/>
      <c r="B631" s="146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6"/>
      <c r="P631" s="165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1:26" ht="12.75">
      <c r="A632" s="146"/>
      <c r="B632" s="146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6"/>
      <c r="P632" s="165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1:26" ht="12.75">
      <c r="A633" s="146"/>
      <c r="B633" s="146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6"/>
      <c r="P633" s="165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1:26" ht="12.75">
      <c r="A634" s="146"/>
      <c r="B634" s="146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6"/>
      <c r="P634" s="165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1:26" ht="12.75">
      <c r="A635" s="146"/>
      <c r="B635" s="146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6"/>
      <c r="P635" s="165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1:26" ht="12.75">
      <c r="A636" s="146"/>
      <c r="B636" s="146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6"/>
      <c r="P636" s="165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1:26" ht="12.75">
      <c r="A637" s="146"/>
      <c r="B637" s="146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6"/>
      <c r="P637" s="165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1:26" ht="12.75">
      <c r="A638" s="146"/>
      <c r="B638" s="146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6"/>
      <c r="P638" s="165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1:26" ht="12.75">
      <c r="A639" s="146"/>
      <c r="B639" s="146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6"/>
      <c r="P639" s="165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1:26" ht="12.75">
      <c r="A640" s="146"/>
      <c r="B640" s="146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6"/>
      <c r="P640" s="165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1:26" ht="12.75">
      <c r="A641" s="146"/>
      <c r="B641" s="146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6"/>
      <c r="P641" s="165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1:26" ht="12.75">
      <c r="A642" s="146"/>
      <c r="B642" s="146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6"/>
      <c r="P642" s="165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1:26" ht="12.75">
      <c r="A643" s="146"/>
      <c r="B643" s="146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6"/>
      <c r="P643" s="165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1:26" ht="12.75">
      <c r="A644" s="146"/>
      <c r="B644" s="146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6"/>
      <c r="P644" s="165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1:26" ht="12.75">
      <c r="A645" s="146"/>
      <c r="B645" s="146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6"/>
      <c r="P645" s="165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1:26" ht="12.75">
      <c r="A646" s="146"/>
      <c r="B646" s="146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6"/>
      <c r="P646" s="165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1:26" ht="12.75">
      <c r="A647" s="146"/>
      <c r="B647" s="146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6"/>
      <c r="P647" s="165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1:26" ht="12.75">
      <c r="A648" s="146"/>
      <c r="B648" s="146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6"/>
      <c r="P648" s="165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1:26" ht="12.75">
      <c r="A649" s="146"/>
      <c r="B649" s="146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6"/>
      <c r="P649" s="165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1:26" ht="12.75">
      <c r="A650" s="146"/>
      <c r="B650" s="146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6"/>
      <c r="P650" s="165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1:26" ht="12.75">
      <c r="A651" s="146"/>
      <c r="B651" s="146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6"/>
      <c r="P651" s="165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1:26" ht="12.75">
      <c r="A652" s="146"/>
      <c r="B652" s="146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6"/>
      <c r="P652" s="165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1:26" ht="12.75">
      <c r="A653" s="146"/>
      <c r="B653" s="146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6"/>
      <c r="P653" s="165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1:26" ht="12.75">
      <c r="A654" s="146"/>
      <c r="B654" s="146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6"/>
      <c r="P654" s="165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1:26" ht="12.75">
      <c r="A655" s="146"/>
      <c r="B655" s="146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6"/>
      <c r="P655" s="165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1:26" ht="12.75">
      <c r="A656" s="146"/>
      <c r="B656" s="146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6"/>
      <c r="P656" s="165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1:26" ht="12.75">
      <c r="A657" s="146"/>
      <c r="B657" s="146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6"/>
      <c r="P657" s="165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1:26" ht="12.75">
      <c r="A658" s="146"/>
      <c r="B658" s="146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6"/>
      <c r="P658" s="165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1:26" ht="12.75">
      <c r="A659" s="146"/>
      <c r="B659" s="146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6"/>
      <c r="P659" s="165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1:26" ht="12.75">
      <c r="A660" s="146"/>
      <c r="B660" s="146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6"/>
      <c r="P660" s="165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1:26" ht="12.75">
      <c r="A661" s="146"/>
      <c r="B661" s="146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6"/>
      <c r="P661" s="165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1:26" ht="12.75">
      <c r="A662" s="146"/>
      <c r="B662" s="146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6"/>
      <c r="P662" s="165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1:26" ht="12.75">
      <c r="A663" s="146"/>
      <c r="B663" s="146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6"/>
      <c r="P663" s="165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1:26" ht="12.75">
      <c r="A664" s="146"/>
      <c r="B664" s="146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6"/>
      <c r="P664" s="165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1:26" ht="12.75">
      <c r="A665" s="146"/>
      <c r="B665" s="146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6"/>
      <c r="P665" s="165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1:26" ht="12.75">
      <c r="A666" s="146"/>
      <c r="B666" s="146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6"/>
      <c r="P666" s="165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1:26" ht="12.75">
      <c r="A667" s="146"/>
      <c r="B667" s="146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6"/>
      <c r="P667" s="165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1:26" ht="12.75">
      <c r="A668" s="146"/>
      <c r="B668" s="146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6"/>
      <c r="P668" s="165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1:26" ht="12.75">
      <c r="A669" s="146"/>
      <c r="B669" s="146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6"/>
      <c r="P669" s="165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1:26" ht="12.75">
      <c r="A670" s="146"/>
      <c r="B670" s="146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6"/>
      <c r="P670" s="165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1:26" ht="12.75">
      <c r="A671" s="146"/>
      <c r="B671" s="146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6"/>
      <c r="P671" s="165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1:26" ht="12.75">
      <c r="A672" s="146"/>
      <c r="B672" s="146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6"/>
      <c r="P672" s="165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1:26" ht="12.75">
      <c r="A673" s="146"/>
      <c r="B673" s="146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6"/>
      <c r="P673" s="165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1:26" ht="12.75">
      <c r="A674" s="146"/>
      <c r="B674" s="146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6"/>
      <c r="P674" s="165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1:26" ht="12.75">
      <c r="A675" s="146"/>
      <c r="B675" s="146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6"/>
      <c r="P675" s="165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1:26" ht="12.75">
      <c r="A676" s="146"/>
      <c r="B676" s="146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6"/>
      <c r="P676" s="165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1:26" ht="12.75">
      <c r="A677" s="146"/>
      <c r="B677" s="146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6"/>
      <c r="P677" s="165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1:26" ht="12.75">
      <c r="A678" s="146"/>
      <c r="B678" s="146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6"/>
      <c r="P678" s="165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1:26" ht="12.75">
      <c r="A679" s="146"/>
      <c r="B679" s="146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6"/>
      <c r="P679" s="165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1:26" ht="12.75">
      <c r="A680" s="146"/>
      <c r="B680" s="146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6"/>
      <c r="P680" s="165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1:26" ht="12.75">
      <c r="A681" s="146"/>
      <c r="B681" s="146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6"/>
      <c r="P681" s="165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1:26" ht="12.75">
      <c r="A682" s="146"/>
      <c r="B682" s="146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6"/>
      <c r="P682" s="165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1:26" ht="12.75">
      <c r="A683" s="146"/>
      <c r="B683" s="146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6"/>
      <c r="P683" s="165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1:26" ht="12.75">
      <c r="A684" s="146"/>
      <c r="B684" s="146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6"/>
      <c r="P684" s="165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1:26" ht="12.75">
      <c r="A685" s="146"/>
      <c r="B685" s="146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6"/>
      <c r="P685" s="165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1:26" ht="12.75">
      <c r="A686" s="146"/>
      <c r="B686" s="146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6"/>
      <c r="P686" s="165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1:26" ht="12.75">
      <c r="A687" s="146"/>
      <c r="B687" s="146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6"/>
      <c r="P687" s="165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1:26" ht="12.75">
      <c r="A688" s="146"/>
      <c r="B688" s="146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6"/>
      <c r="P688" s="165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1:26" ht="12.75">
      <c r="A689" s="146"/>
      <c r="B689" s="146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6"/>
      <c r="P689" s="165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1:26" ht="12.75">
      <c r="A690" s="146"/>
      <c r="B690" s="146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6"/>
      <c r="P690" s="165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1:26" ht="12.75">
      <c r="A691" s="146"/>
      <c r="B691" s="146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6"/>
      <c r="P691" s="165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1:26" ht="12.75">
      <c r="A692" s="146"/>
      <c r="B692" s="146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6"/>
      <c r="P692" s="165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1:26" ht="12.75">
      <c r="A693" s="146"/>
      <c r="B693" s="146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6"/>
      <c r="P693" s="165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1:26" ht="12.75">
      <c r="A694" s="146"/>
      <c r="B694" s="146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6"/>
      <c r="P694" s="165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1:26" ht="12.75">
      <c r="A695" s="146"/>
      <c r="B695" s="146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6"/>
      <c r="P695" s="165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1:26" ht="12.75">
      <c r="A696" s="146"/>
      <c r="B696" s="146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6"/>
      <c r="P696" s="165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1:26" ht="12.75">
      <c r="A697" s="146"/>
      <c r="B697" s="146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6"/>
      <c r="P697" s="165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1:26" ht="12.75">
      <c r="A698" s="146"/>
      <c r="B698" s="146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6"/>
      <c r="P698" s="165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1:26" ht="12.75">
      <c r="A699" s="146"/>
      <c r="B699" s="146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6"/>
      <c r="P699" s="165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1:26" ht="12.75">
      <c r="A700" s="146"/>
      <c r="B700" s="146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6"/>
      <c r="P700" s="165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1:26" ht="12.75">
      <c r="A701" s="146"/>
      <c r="B701" s="146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6"/>
      <c r="P701" s="165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1:26" ht="12.75">
      <c r="A702" s="146"/>
      <c r="B702" s="146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6"/>
      <c r="P702" s="165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1:26" ht="12.75">
      <c r="A703" s="146"/>
      <c r="B703" s="146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6"/>
      <c r="P703" s="165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1:26" ht="12.75">
      <c r="A704" s="146"/>
      <c r="B704" s="146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6"/>
      <c r="P704" s="165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1:26" ht="12.75">
      <c r="A705" s="146"/>
      <c r="B705" s="146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6"/>
      <c r="P705" s="165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1:26" ht="12.75">
      <c r="A706" s="146"/>
      <c r="B706" s="146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6"/>
      <c r="P706" s="165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1:26" ht="12.75">
      <c r="A707" s="146"/>
      <c r="B707" s="146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6"/>
      <c r="P707" s="165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1:26" ht="12.75">
      <c r="A708" s="146"/>
      <c r="B708" s="146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6"/>
      <c r="P708" s="165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1:26" ht="12.75">
      <c r="A709" s="146"/>
      <c r="B709" s="146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6"/>
      <c r="P709" s="165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1:26" ht="12.75">
      <c r="A710" s="146"/>
      <c r="B710" s="146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6"/>
      <c r="P710" s="165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1:26" ht="12.75">
      <c r="A711" s="146"/>
      <c r="B711" s="146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6"/>
      <c r="P711" s="165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1:26" ht="12.75">
      <c r="A712" s="146"/>
      <c r="B712" s="146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6"/>
      <c r="P712" s="165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1:26" ht="12.75">
      <c r="A713" s="146"/>
      <c r="B713" s="146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6"/>
      <c r="P713" s="165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1:26" ht="12.75">
      <c r="A714" s="146"/>
      <c r="B714" s="146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6"/>
      <c r="P714" s="165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1:26" ht="12.75">
      <c r="A715" s="146"/>
      <c r="B715" s="146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6"/>
      <c r="P715" s="165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1:26" ht="12.75">
      <c r="A716" s="146"/>
      <c r="B716" s="146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6"/>
      <c r="P716" s="165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1:26" ht="12.75">
      <c r="A717" s="146"/>
      <c r="B717" s="146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6"/>
      <c r="P717" s="165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1:26" ht="12.75">
      <c r="A718" s="146"/>
      <c r="B718" s="146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6"/>
      <c r="P718" s="165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1:26" ht="12.75">
      <c r="A719" s="146"/>
      <c r="B719" s="146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6"/>
      <c r="P719" s="165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1:26" ht="12.75">
      <c r="A720" s="146"/>
      <c r="B720" s="146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6"/>
      <c r="P720" s="165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1:26" ht="12.75">
      <c r="A721" s="146"/>
      <c r="B721" s="146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6"/>
      <c r="P721" s="165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1:26" ht="12.75">
      <c r="A722" s="146"/>
      <c r="B722" s="146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6"/>
      <c r="P722" s="165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1:26" ht="12.75">
      <c r="A723" s="146"/>
      <c r="B723" s="146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6"/>
      <c r="P723" s="165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1:26" ht="12.75">
      <c r="A724" s="146"/>
      <c r="B724" s="146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6"/>
      <c r="P724" s="165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1:26" ht="12.75">
      <c r="A725" s="146"/>
      <c r="B725" s="146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6"/>
      <c r="P725" s="165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1:26" ht="12.75">
      <c r="A726" s="146"/>
      <c r="B726" s="146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6"/>
      <c r="P726" s="165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1:26" ht="12.75">
      <c r="A727" s="146"/>
      <c r="B727" s="146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6"/>
      <c r="P727" s="165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1:26" ht="12.75">
      <c r="A728" s="146"/>
      <c r="B728" s="146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6"/>
      <c r="P728" s="165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1:26" ht="12.75">
      <c r="A729" s="146"/>
      <c r="B729" s="146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6"/>
      <c r="P729" s="165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1:26" ht="12.75">
      <c r="A730" s="146"/>
      <c r="B730" s="146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6"/>
      <c r="P730" s="165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1:26" ht="12.75">
      <c r="A731" s="146"/>
      <c r="B731" s="146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6"/>
      <c r="P731" s="165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1:26" ht="12.75">
      <c r="A732" s="146"/>
      <c r="B732" s="146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6"/>
      <c r="P732" s="165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1:26" ht="12.75">
      <c r="A733" s="146"/>
      <c r="B733" s="146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6"/>
      <c r="P733" s="165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1:26" ht="12.75">
      <c r="A734" s="146"/>
      <c r="B734" s="146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6"/>
      <c r="P734" s="165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1:26" ht="12.75">
      <c r="A735" s="146"/>
      <c r="B735" s="146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6"/>
      <c r="P735" s="165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1:26" ht="12.75">
      <c r="A736" s="146"/>
      <c r="B736" s="146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6"/>
      <c r="P736" s="165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1:26" ht="12.75">
      <c r="A737" s="146"/>
      <c r="B737" s="146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6"/>
      <c r="P737" s="165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1:26" ht="12.75">
      <c r="A738" s="146"/>
      <c r="B738" s="146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6"/>
      <c r="P738" s="165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1:26" ht="12.75">
      <c r="A739" s="146"/>
      <c r="B739" s="146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6"/>
      <c r="P739" s="165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1:26" ht="12.75">
      <c r="A740" s="146"/>
      <c r="B740" s="146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6"/>
      <c r="P740" s="165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1:26" ht="12.75">
      <c r="A741" s="146"/>
      <c r="B741" s="146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6"/>
      <c r="P741" s="165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1:26" ht="12.75">
      <c r="A742" s="146"/>
      <c r="B742" s="146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6"/>
      <c r="P742" s="165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1:26" ht="12.75">
      <c r="A743" s="146"/>
      <c r="B743" s="146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6"/>
      <c r="P743" s="165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1:26" ht="12.75">
      <c r="A744" s="146"/>
      <c r="B744" s="146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6"/>
      <c r="P744" s="165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1:26" ht="12.75">
      <c r="A745" s="146"/>
      <c r="B745" s="146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6"/>
      <c r="P745" s="165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1:26" ht="12.75">
      <c r="A746" s="146"/>
      <c r="B746" s="146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6"/>
      <c r="P746" s="165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1:26" ht="12.75">
      <c r="A747" s="146"/>
      <c r="B747" s="146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6"/>
      <c r="P747" s="165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1:26" ht="12.75">
      <c r="A748" s="146"/>
      <c r="B748" s="146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6"/>
      <c r="P748" s="165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1:26" ht="12.75">
      <c r="A749" s="146"/>
      <c r="B749" s="146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6"/>
      <c r="P749" s="165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1:26" ht="12.75">
      <c r="A750" s="146"/>
      <c r="B750" s="146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6"/>
      <c r="P750" s="165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1:26" ht="12.75">
      <c r="A751" s="146"/>
      <c r="B751" s="146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6"/>
      <c r="P751" s="165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1:26" ht="12.75">
      <c r="A752" s="146"/>
      <c r="B752" s="146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6"/>
      <c r="P752" s="165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1:26" ht="12.75">
      <c r="A753" s="146"/>
      <c r="B753" s="146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6"/>
      <c r="P753" s="165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1:26" ht="12.75">
      <c r="A754" s="146"/>
      <c r="B754" s="146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6"/>
      <c r="P754" s="165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1:26" ht="12.75">
      <c r="A755" s="146"/>
      <c r="B755" s="146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6"/>
      <c r="P755" s="165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1:26" ht="12.75">
      <c r="A756" s="146"/>
      <c r="B756" s="146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6"/>
      <c r="P756" s="165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1:26" ht="12.75">
      <c r="A757" s="146"/>
      <c r="B757" s="146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6"/>
      <c r="P757" s="165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1:26" ht="12.75">
      <c r="A758" s="146"/>
      <c r="B758" s="146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6"/>
      <c r="P758" s="165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1:26" ht="12.75">
      <c r="A759" s="146"/>
      <c r="B759" s="146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6"/>
      <c r="P759" s="165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1:26" ht="12.75">
      <c r="A760" s="146"/>
      <c r="B760" s="146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6"/>
      <c r="P760" s="165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1:26" ht="12.75">
      <c r="A761" s="146"/>
      <c r="B761" s="146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6"/>
      <c r="P761" s="165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1:26" ht="12.75">
      <c r="A762" s="146"/>
      <c r="B762" s="146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6"/>
      <c r="P762" s="165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1:26" ht="12.75">
      <c r="A763" s="146"/>
      <c r="B763" s="146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6"/>
      <c r="P763" s="165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1:26" ht="12.75">
      <c r="A764" s="146"/>
      <c r="B764" s="146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6"/>
      <c r="P764" s="165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1:26" ht="12.75">
      <c r="A765" s="146"/>
      <c r="B765" s="146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6"/>
      <c r="P765" s="165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1:26" ht="12.75">
      <c r="A766" s="146"/>
      <c r="B766" s="146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6"/>
      <c r="P766" s="165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1:26" ht="12.75">
      <c r="A767" s="146"/>
      <c r="B767" s="146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6"/>
      <c r="P767" s="165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1:26" ht="12.75">
      <c r="A768" s="146"/>
      <c r="B768" s="146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6"/>
      <c r="P768" s="165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1:26" ht="12.75">
      <c r="A769" s="146"/>
      <c r="B769" s="146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6"/>
      <c r="P769" s="165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1:26" ht="12.75">
      <c r="A770" s="146"/>
      <c r="B770" s="146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6"/>
      <c r="P770" s="165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1:26" ht="12.75">
      <c r="A771" s="146"/>
      <c r="B771" s="146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6"/>
      <c r="P771" s="165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1:26" ht="12.75">
      <c r="A772" s="146"/>
      <c r="B772" s="146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6"/>
      <c r="P772" s="165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1:26" ht="12.75">
      <c r="A773" s="146"/>
      <c r="B773" s="146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6"/>
      <c r="P773" s="165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1:26" ht="12.75">
      <c r="A774" s="146"/>
      <c r="B774" s="146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6"/>
      <c r="P774" s="165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1:26" ht="12.75">
      <c r="A775" s="146"/>
      <c r="B775" s="146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6"/>
      <c r="P775" s="165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1:26" ht="12.75">
      <c r="A776" s="146"/>
      <c r="B776" s="146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6"/>
      <c r="P776" s="165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1:26" ht="12.75">
      <c r="A777" s="146"/>
      <c r="B777" s="146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6"/>
      <c r="P777" s="165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1:26" ht="12.75">
      <c r="A778" s="146"/>
      <c r="B778" s="146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6"/>
      <c r="P778" s="165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1:26" ht="12.75">
      <c r="A779" s="146"/>
      <c r="B779" s="146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6"/>
      <c r="P779" s="165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1:26" ht="12.75">
      <c r="A780" s="146"/>
      <c r="B780" s="146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6"/>
      <c r="P780" s="165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1:26" ht="12.75">
      <c r="A781" s="146"/>
      <c r="B781" s="146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6"/>
      <c r="P781" s="165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1:26" ht="12.75">
      <c r="A782" s="146"/>
      <c r="B782" s="146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6"/>
      <c r="P782" s="165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1:26" ht="12.75">
      <c r="A783" s="146"/>
      <c r="B783" s="146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6"/>
      <c r="P783" s="165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1:26" ht="12.75">
      <c r="A784" s="146"/>
      <c r="B784" s="146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6"/>
      <c r="P784" s="165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1:26" ht="12.75">
      <c r="A785" s="146"/>
      <c r="B785" s="146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6"/>
      <c r="P785" s="165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1:26" ht="12.75">
      <c r="A786" s="146"/>
      <c r="B786" s="146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6"/>
      <c r="P786" s="165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1:26" ht="12.75">
      <c r="A787" s="146"/>
      <c r="B787" s="146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6"/>
      <c r="P787" s="165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1:26" ht="12.75">
      <c r="A788" s="146"/>
      <c r="B788" s="146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6"/>
      <c r="P788" s="165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1:26" ht="12.75">
      <c r="A789" s="146"/>
      <c r="B789" s="146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6"/>
      <c r="P789" s="165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1:26" ht="12.75">
      <c r="A790" s="146"/>
      <c r="B790" s="146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6"/>
      <c r="P790" s="165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1:26" ht="12.75">
      <c r="A791" s="146"/>
      <c r="B791" s="146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6"/>
      <c r="P791" s="165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1:26" ht="12.75">
      <c r="A792" s="146"/>
      <c r="B792" s="146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6"/>
      <c r="P792" s="165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1:26" ht="12.75">
      <c r="A793" s="146"/>
      <c r="B793" s="146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6"/>
      <c r="P793" s="165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1:26" ht="12.75">
      <c r="A794" s="146"/>
      <c r="B794" s="146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6"/>
      <c r="P794" s="165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1:26" ht="12.75">
      <c r="A795" s="146"/>
      <c r="B795" s="146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6"/>
      <c r="P795" s="165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1:26" ht="12.75">
      <c r="A796" s="146"/>
      <c r="B796" s="146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6"/>
      <c r="P796" s="165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1:26" ht="12.75">
      <c r="A797" s="146"/>
      <c r="B797" s="146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6"/>
      <c r="P797" s="165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1:26" ht="12.75">
      <c r="A798" s="146"/>
      <c r="B798" s="146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6"/>
      <c r="P798" s="165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1:26" ht="12.75">
      <c r="A799" s="146"/>
      <c r="B799" s="146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6"/>
      <c r="P799" s="165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1:26" ht="12.75">
      <c r="A800" s="146"/>
      <c r="B800" s="146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6"/>
      <c r="P800" s="165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1:26" ht="12.75">
      <c r="A801" s="146"/>
      <c r="B801" s="146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6"/>
      <c r="P801" s="165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1:26" ht="12.75">
      <c r="A802" s="146"/>
      <c r="B802" s="146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6"/>
      <c r="P802" s="165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1:26" ht="12.75">
      <c r="A803" s="146"/>
      <c r="B803" s="146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6"/>
      <c r="P803" s="165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1:26" ht="12.75">
      <c r="A804" s="146"/>
      <c r="B804" s="146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6"/>
      <c r="P804" s="165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1:26" ht="12.75">
      <c r="A805" s="146"/>
      <c r="B805" s="146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6"/>
      <c r="P805" s="165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1:26" ht="12.75">
      <c r="A806" s="146"/>
      <c r="B806" s="146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6"/>
      <c r="P806" s="165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1:26" ht="12.75">
      <c r="A807" s="146"/>
      <c r="B807" s="146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6"/>
      <c r="P807" s="165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1:26" ht="12.75">
      <c r="A808" s="146"/>
      <c r="B808" s="146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6"/>
      <c r="P808" s="165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1:26" ht="12.75">
      <c r="A809" s="146"/>
      <c r="B809" s="146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6"/>
      <c r="P809" s="165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1:26" ht="12.75">
      <c r="A810" s="146"/>
      <c r="B810" s="146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6"/>
      <c r="P810" s="165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1:26" ht="12.75">
      <c r="A811" s="146"/>
      <c r="B811" s="146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6"/>
      <c r="P811" s="165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1:26" ht="12.75">
      <c r="A812" s="146"/>
      <c r="B812" s="146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6"/>
      <c r="P812" s="165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1:26" ht="12.75">
      <c r="A813" s="146"/>
      <c r="B813" s="146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6"/>
      <c r="P813" s="165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1:26" ht="12.75">
      <c r="A814" s="146"/>
      <c r="B814" s="146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6"/>
      <c r="P814" s="165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1:26" ht="12.75">
      <c r="A815" s="146"/>
      <c r="B815" s="146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6"/>
      <c r="P815" s="165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1:26" ht="12.75">
      <c r="A816" s="146"/>
      <c r="B816" s="146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6"/>
      <c r="P816" s="165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1:26" ht="12.75">
      <c r="A817" s="146"/>
      <c r="B817" s="146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6"/>
      <c r="P817" s="165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1:26" ht="12.75">
      <c r="A818" s="146"/>
      <c r="B818" s="146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6"/>
      <c r="P818" s="165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1:26" ht="12.75">
      <c r="A819" s="146"/>
      <c r="B819" s="146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6"/>
      <c r="P819" s="165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1:26" ht="12.75">
      <c r="A820" s="146"/>
      <c r="B820" s="146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6"/>
      <c r="P820" s="165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1:26" ht="12.75">
      <c r="A821" s="146"/>
      <c r="B821" s="146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6"/>
      <c r="P821" s="165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1:26" ht="12.75">
      <c r="A822" s="146"/>
      <c r="B822" s="146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6"/>
      <c r="P822" s="165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1:26" ht="12.75">
      <c r="A823" s="146"/>
      <c r="B823" s="146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6"/>
      <c r="P823" s="165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1:26" ht="12.75">
      <c r="A824" s="146"/>
      <c r="B824" s="146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6"/>
      <c r="P824" s="165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1:26" ht="12.75">
      <c r="A825" s="146"/>
      <c r="B825" s="146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6"/>
      <c r="P825" s="165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1:26" ht="12.75">
      <c r="A826" s="146"/>
      <c r="B826" s="146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6"/>
      <c r="P826" s="165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1:26" ht="12.75">
      <c r="A827" s="146"/>
      <c r="B827" s="146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6"/>
      <c r="P827" s="165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1:26" ht="12.75">
      <c r="A828" s="146"/>
      <c r="B828" s="146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6"/>
      <c r="P828" s="165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1:26" ht="12.75">
      <c r="A829" s="146"/>
      <c r="B829" s="146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6"/>
      <c r="P829" s="165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1:26" ht="12.75">
      <c r="A830" s="146"/>
      <c r="B830" s="146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6"/>
      <c r="P830" s="165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1:26" ht="12.75">
      <c r="A831" s="146"/>
      <c r="B831" s="146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6"/>
      <c r="P831" s="165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1:26" ht="12.75">
      <c r="A832" s="146"/>
      <c r="B832" s="146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6"/>
      <c r="P832" s="165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1:26" ht="12.75">
      <c r="A833" s="146"/>
      <c r="B833" s="146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6"/>
      <c r="P833" s="165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1:26" ht="12.75">
      <c r="A834" s="146"/>
      <c r="B834" s="146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6"/>
      <c r="P834" s="165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1:26" ht="12.75">
      <c r="A835" s="146"/>
      <c r="B835" s="146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6"/>
      <c r="P835" s="165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1:26" ht="12.75">
      <c r="A836" s="146"/>
      <c r="B836" s="146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6"/>
      <c r="P836" s="165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1:26" ht="12.75">
      <c r="A837" s="146"/>
      <c r="B837" s="146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6"/>
      <c r="P837" s="165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1:26" ht="12.75">
      <c r="A838" s="146"/>
      <c r="B838" s="146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6"/>
      <c r="P838" s="165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1:26" ht="12.75">
      <c r="A839" s="146"/>
      <c r="B839" s="146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6"/>
      <c r="P839" s="165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1:26" ht="12.75">
      <c r="A840" s="146"/>
      <c r="B840" s="146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6"/>
      <c r="P840" s="165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1:26" ht="12.75">
      <c r="A841" s="146"/>
      <c r="B841" s="146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6"/>
      <c r="P841" s="165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1:26" ht="12.75">
      <c r="A842" s="146"/>
      <c r="B842" s="146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6"/>
      <c r="P842" s="165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1:26" ht="12.75">
      <c r="A843" s="146"/>
      <c r="B843" s="146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6"/>
      <c r="P843" s="165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1:26" ht="12.75">
      <c r="A844" s="146"/>
      <c r="B844" s="146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6"/>
      <c r="P844" s="165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1:26" ht="12.75">
      <c r="A845" s="146"/>
      <c r="B845" s="146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6"/>
      <c r="P845" s="165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1:26" ht="12.75">
      <c r="A846" s="146"/>
      <c r="B846" s="146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6"/>
      <c r="P846" s="165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1:26" ht="12.75">
      <c r="A847" s="146"/>
      <c r="B847" s="146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6"/>
      <c r="P847" s="165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1:26" ht="12.75">
      <c r="A848" s="146"/>
      <c r="B848" s="146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6"/>
      <c r="P848" s="165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1:26" ht="12.75">
      <c r="A849" s="146"/>
      <c r="B849" s="146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6"/>
      <c r="P849" s="165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1:26" ht="12.75">
      <c r="A850" s="146"/>
      <c r="B850" s="146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6"/>
      <c r="P850" s="165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1:26" ht="12.75">
      <c r="A851" s="146"/>
      <c r="B851" s="146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6"/>
      <c r="P851" s="165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1:26" ht="12.75">
      <c r="A852" s="146"/>
      <c r="B852" s="146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6"/>
      <c r="P852" s="165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1:26" ht="12.75">
      <c r="A853" s="146"/>
      <c r="B853" s="146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6"/>
      <c r="P853" s="165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1:26" ht="12.75">
      <c r="A854" s="146"/>
      <c r="B854" s="146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6"/>
      <c r="P854" s="165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1:26" ht="12.75">
      <c r="A855" s="146"/>
      <c r="B855" s="146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6"/>
      <c r="P855" s="165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1:26" ht="12.75">
      <c r="A856" s="146"/>
      <c r="B856" s="146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6"/>
      <c r="P856" s="165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1:26" ht="12.75">
      <c r="A857" s="146"/>
      <c r="B857" s="146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6"/>
      <c r="P857" s="165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1:26" ht="12.75">
      <c r="A858" s="146"/>
      <c r="B858" s="146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6"/>
      <c r="P858" s="165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1:26" ht="12.75">
      <c r="A859" s="146"/>
      <c r="B859" s="146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6"/>
      <c r="P859" s="165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1:26" ht="12.75">
      <c r="A860" s="146"/>
      <c r="B860" s="146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6"/>
      <c r="P860" s="165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1:26" ht="12.75">
      <c r="A861" s="146"/>
      <c r="B861" s="146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6"/>
      <c r="P861" s="165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1:26" ht="12.75">
      <c r="A862" s="146"/>
      <c r="B862" s="146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6"/>
      <c r="P862" s="165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1:26" ht="12.75">
      <c r="A863" s="146"/>
      <c r="B863" s="146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6"/>
      <c r="P863" s="165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1:26" ht="12.75">
      <c r="A864" s="146"/>
      <c r="B864" s="146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6"/>
      <c r="P864" s="165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1:26" ht="12.75">
      <c r="A865" s="146"/>
      <c r="B865" s="146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6"/>
      <c r="P865" s="165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1:26" ht="12.75">
      <c r="A866" s="146"/>
      <c r="B866" s="146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6"/>
      <c r="P866" s="165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1:26" ht="12.75">
      <c r="A867" s="146"/>
      <c r="B867" s="146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6"/>
      <c r="P867" s="165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1:26" ht="12.75">
      <c r="A868" s="146"/>
      <c r="B868" s="146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6"/>
      <c r="P868" s="165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1:26" ht="12.75">
      <c r="A869" s="146"/>
      <c r="B869" s="146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6"/>
      <c r="P869" s="165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1:26" ht="12.75">
      <c r="A870" s="146"/>
      <c r="B870" s="146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6"/>
      <c r="P870" s="165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1:26" ht="12.75">
      <c r="A871" s="146"/>
      <c r="B871" s="146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6"/>
      <c r="P871" s="165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1:26" ht="12.75">
      <c r="A872" s="146"/>
      <c r="B872" s="146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6"/>
      <c r="P872" s="165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1:26" ht="12.75">
      <c r="A873" s="146"/>
      <c r="B873" s="146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6"/>
      <c r="P873" s="165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1:26" ht="12.75">
      <c r="A874" s="146"/>
      <c r="B874" s="146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6"/>
      <c r="P874" s="165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1:26" ht="12.75">
      <c r="A875" s="146"/>
      <c r="B875" s="146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6"/>
      <c r="P875" s="165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1:26" ht="12.75">
      <c r="A876" s="146"/>
      <c r="B876" s="146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6"/>
      <c r="P876" s="165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1:26" ht="12.75">
      <c r="A877" s="146"/>
      <c r="B877" s="146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6"/>
      <c r="P877" s="165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1:26" ht="12.75">
      <c r="A878" s="146"/>
      <c r="B878" s="146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6"/>
      <c r="P878" s="165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1:26" ht="12.75">
      <c r="A879" s="146"/>
      <c r="B879" s="146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6"/>
      <c r="P879" s="165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1:26" ht="12.75">
      <c r="A880" s="146"/>
      <c r="B880" s="146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6"/>
      <c r="P880" s="165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1:26" ht="12.75">
      <c r="A881" s="146"/>
      <c r="B881" s="146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6"/>
      <c r="P881" s="165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1:26" ht="12.75">
      <c r="A882" s="146"/>
      <c r="B882" s="146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6"/>
      <c r="P882" s="165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1:26" ht="12.75">
      <c r="A883" s="146"/>
      <c r="B883" s="146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6"/>
      <c r="P883" s="165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1:26" ht="12.75">
      <c r="A884" s="146"/>
      <c r="B884" s="146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6"/>
      <c r="P884" s="165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1:26" ht="12.75">
      <c r="A885" s="146"/>
      <c r="B885" s="146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6"/>
      <c r="P885" s="165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1:26" ht="12.75">
      <c r="A886" s="146"/>
      <c r="B886" s="146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6"/>
      <c r="P886" s="165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1:26" ht="12.75">
      <c r="A887" s="146"/>
      <c r="B887" s="146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6"/>
      <c r="P887" s="165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1:26" ht="12.75">
      <c r="A888" s="146"/>
      <c r="B888" s="146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6"/>
      <c r="P888" s="165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1:26" ht="12.75">
      <c r="A889" s="146"/>
      <c r="B889" s="146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6"/>
      <c r="P889" s="165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1:26" ht="12.75">
      <c r="A890" s="146"/>
      <c r="B890" s="146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6"/>
      <c r="P890" s="165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1:26" ht="12.75">
      <c r="A891" s="146"/>
      <c r="B891" s="146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6"/>
      <c r="P891" s="165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1:26" ht="12.75">
      <c r="A892" s="146"/>
      <c r="B892" s="146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6"/>
      <c r="P892" s="165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1:26" ht="12.75">
      <c r="A893" s="146"/>
      <c r="B893" s="146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6"/>
      <c r="P893" s="165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1:26" ht="12.75">
      <c r="A894" s="146"/>
      <c r="B894" s="146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6"/>
      <c r="P894" s="165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1:26" ht="12.75">
      <c r="A895" s="146"/>
      <c r="B895" s="146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6"/>
      <c r="P895" s="165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1:26" ht="12.75">
      <c r="A896" s="146"/>
      <c r="B896" s="146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6"/>
      <c r="P896" s="165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1:26" ht="12.75">
      <c r="A897" s="146"/>
      <c r="B897" s="146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6"/>
      <c r="P897" s="165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1:26" ht="12.75">
      <c r="A898" s="146"/>
      <c r="B898" s="146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6"/>
      <c r="P898" s="165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1:26" ht="12.75">
      <c r="A899" s="146"/>
      <c r="B899" s="146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6"/>
      <c r="P899" s="165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1:26" ht="12.75">
      <c r="A900" s="146"/>
      <c r="B900" s="146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6"/>
      <c r="P900" s="165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1:26" ht="12.75">
      <c r="A901" s="146"/>
      <c r="B901" s="146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6"/>
      <c r="P901" s="165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1:26" ht="12.75">
      <c r="A902" s="146"/>
      <c r="B902" s="146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6"/>
      <c r="P902" s="165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1:26" ht="12.75">
      <c r="A903" s="146"/>
      <c r="B903" s="146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6"/>
      <c r="P903" s="165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1:26" ht="12.75">
      <c r="A904" s="146"/>
      <c r="B904" s="146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6"/>
      <c r="P904" s="165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1:26" ht="12.75">
      <c r="A905" s="146"/>
      <c r="B905" s="146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6"/>
      <c r="P905" s="165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1:26" ht="12.75">
      <c r="A906" s="146"/>
      <c r="B906" s="146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6"/>
      <c r="P906" s="165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1:26" ht="12.75">
      <c r="A907" s="146"/>
      <c r="B907" s="146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6"/>
      <c r="P907" s="165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1:26" ht="12.75">
      <c r="A908" s="146"/>
      <c r="B908" s="146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6"/>
      <c r="P908" s="165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1:26" ht="12.75">
      <c r="A909" s="146"/>
      <c r="B909" s="146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6"/>
      <c r="P909" s="165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1:26" ht="12.75">
      <c r="A910" s="146"/>
      <c r="B910" s="146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6"/>
      <c r="P910" s="165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1:26" ht="12.75">
      <c r="A911" s="146"/>
      <c r="B911" s="146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6"/>
      <c r="P911" s="165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1:26" ht="12.75">
      <c r="A912" s="146"/>
      <c r="B912" s="146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6"/>
      <c r="P912" s="165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1:26" ht="12.75">
      <c r="A913" s="146"/>
      <c r="B913" s="146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6"/>
      <c r="P913" s="165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1:26" ht="12.75">
      <c r="A914" s="146"/>
      <c r="B914" s="146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6"/>
      <c r="P914" s="165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1:26" ht="12.75">
      <c r="A915" s="146"/>
      <c r="B915" s="146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6"/>
      <c r="P915" s="165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1:26" ht="12.75">
      <c r="A916" s="146"/>
      <c r="B916" s="146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6"/>
      <c r="P916" s="165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1:26" ht="12.75">
      <c r="A917" s="146"/>
      <c r="B917" s="146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6"/>
      <c r="P917" s="165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1:26" ht="12.75">
      <c r="A918" s="146"/>
      <c r="B918" s="146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6"/>
      <c r="P918" s="165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1:26" ht="12.75">
      <c r="A919" s="146"/>
      <c r="B919" s="146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6"/>
      <c r="P919" s="165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1:26" ht="12.75">
      <c r="A920" s="146"/>
      <c r="B920" s="146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6"/>
      <c r="P920" s="165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1:26" ht="12.75">
      <c r="A921" s="146"/>
      <c r="B921" s="146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6"/>
      <c r="P921" s="165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1:26" ht="12.75">
      <c r="A922" s="146"/>
      <c r="B922" s="146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6"/>
      <c r="P922" s="165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1:26" ht="12.75">
      <c r="A923" s="146"/>
      <c r="B923" s="146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6"/>
      <c r="P923" s="165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1:26" ht="12.75">
      <c r="A924" s="146"/>
      <c r="B924" s="146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6"/>
      <c r="P924" s="165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1:26" ht="12.75">
      <c r="A925" s="146"/>
      <c r="B925" s="146"/>
      <c r="C925" s="143"/>
      <c r="D925" s="143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6"/>
      <c r="P925" s="165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1:26" ht="12.75">
      <c r="A926" s="146"/>
      <c r="B926" s="146"/>
      <c r="C926" s="143"/>
      <c r="D926" s="143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6"/>
      <c r="P926" s="165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1:26" ht="12.75">
      <c r="A927" s="146"/>
      <c r="B927" s="146"/>
      <c r="C927" s="143"/>
      <c r="D927" s="143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6"/>
      <c r="P927" s="165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1:26" ht="12.75">
      <c r="A928" s="146"/>
      <c r="B928" s="146"/>
      <c r="C928" s="143"/>
      <c r="D928" s="143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6"/>
      <c r="P928" s="165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1:26" ht="12.75">
      <c r="A929" s="146"/>
      <c r="B929" s="146"/>
      <c r="C929" s="143"/>
      <c r="D929" s="143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6"/>
      <c r="P929" s="165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1:26" ht="12.75">
      <c r="A930" s="146"/>
      <c r="B930" s="146"/>
      <c r="C930" s="143"/>
      <c r="D930" s="143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6"/>
      <c r="P930" s="165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1:26" ht="12.75">
      <c r="A931" s="146"/>
      <c r="B931" s="146"/>
      <c r="C931" s="143"/>
      <c r="D931" s="143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6"/>
      <c r="P931" s="165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1:26" ht="12.75">
      <c r="A932" s="146"/>
      <c r="B932" s="146"/>
      <c r="C932" s="143"/>
      <c r="D932" s="143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6"/>
      <c r="P932" s="165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1:26" ht="12.75">
      <c r="A933" s="146"/>
      <c r="B933" s="146"/>
      <c r="C933" s="143"/>
      <c r="D933" s="143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6"/>
      <c r="P933" s="165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1:26" ht="12.75">
      <c r="A934" s="146"/>
      <c r="B934" s="146"/>
      <c r="C934" s="143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6"/>
      <c r="P934" s="165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1:26" ht="12.75">
      <c r="A935" s="146"/>
      <c r="B935" s="146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6"/>
      <c r="P935" s="165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1:26" ht="12.75">
      <c r="A936" s="146"/>
      <c r="B936" s="146"/>
      <c r="C936" s="143"/>
      <c r="D936" s="143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6"/>
      <c r="P936" s="165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1:26" ht="12.75">
      <c r="A937" s="146"/>
      <c r="B937" s="146"/>
      <c r="C937" s="143"/>
      <c r="D937" s="143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6"/>
      <c r="P937" s="165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1:26" ht="12.75">
      <c r="A938" s="146"/>
      <c r="B938" s="146"/>
      <c r="C938" s="143"/>
      <c r="D938" s="143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6"/>
      <c r="P938" s="165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1:26" ht="12.75">
      <c r="A939" s="146"/>
      <c r="B939" s="146"/>
      <c r="C939" s="143"/>
      <c r="D939" s="143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6"/>
      <c r="P939" s="165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1:26" ht="12.75">
      <c r="A940" s="146"/>
      <c r="B940" s="146"/>
      <c r="C940" s="143"/>
      <c r="D940" s="143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6"/>
      <c r="P940" s="165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1:26" ht="12.75">
      <c r="A941" s="146"/>
      <c r="B941" s="146"/>
      <c r="C941" s="143"/>
      <c r="D941" s="143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6"/>
      <c r="P941" s="165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1:26" ht="12.75">
      <c r="A942" s="146"/>
      <c r="B942" s="146"/>
      <c r="C942" s="143"/>
      <c r="D942" s="143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6"/>
      <c r="P942" s="165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1:26" ht="12.75">
      <c r="A943" s="146"/>
      <c r="B943" s="146"/>
      <c r="C943" s="143"/>
      <c r="D943" s="143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6"/>
      <c r="P943" s="165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1:26" ht="12.75">
      <c r="A944" s="146"/>
      <c r="B944" s="146"/>
      <c r="C944" s="143"/>
      <c r="D944" s="143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6"/>
      <c r="P944" s="165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1:26" ht="12.75">
      <c r="A945" s="146"/>
      <c r="B945" s="146"/>
      <c r="C945" s="143"/>
      <c r="D945" s="143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6"/>
      <c r="P945" s="165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1:26" ht="12.75">
      <c r="A946" s="146"/>
      <c r="B946" s="146"/>
      <c r="C946" s="143"/>
      <c r="D946" s="143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6"/>
      <c r="P946" s="165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1:26" ht="12.75">
      <c r="A947" s="146"/>
      <c r="B947" s="146"/>
      <c r="C947" s="143"/>
      <c r="D947" s="143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6"/>
      <c r="P947" s="165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1:26" ht="12.75">
      <c r="A948" s="146"/>
      <c r="B948" s="146"/>
      <c r="C948" s="143"/>
      <c r="D948" s="143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6"/>
      <c r="P948" s="165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1:26" ht="12.75">
      <c r="A949" s="146"/>
      <c r="B949" s="146"/>
      <c r="C949" s="143"/>
      <c r="D949" s="143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6"/>
      <c r="P949" s="165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1:26" ht="12.75">
      <c r="A950" s="146"/>
      <c r="B950" s="146"/>
      <c r="C950" s="143"/>
      <c r="D950" s="143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6"/>
      <c r="P950" s="165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1:26" ht="12.75">
      <c r="A951" s="146"/>
      <c r="B951" s="146"/>
      <c r="C951" s="143"/>
      <c r="D951" s="143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6"/>
      <c r="P951" s="165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1:26" ht="12.75">
      <c r="A952" s="146"/>
      <c r="B952" s="146"/>
      <c r="C952" s="143"/>
      <c r="D952" s="143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6"/>
      <c r="P952" s="165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1:26" ht="12.75">
      <c r="A953" s="146"/>
      <c r="B953" s="146"/>
      <c r="C953" s="143"/>
      <c r="D953" s="143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6"/>
      <c r="P953" s="165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1:26" ht="12.75">
      <c r="A954" s="146"/>
      <c r="B954" s="146"/>
      <c r="C954" s="143"/>
      <c r="D954" s="143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6"/>
      <c r="P954" s="165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1:26" ht="12.75">
      <c r="A955" s="146"/>
      <c r="B955" s="146"/>
      <c r="C955" s="143"/>
      <c r="D955" s="143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6"/>
      <c r="P955" s="165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1:26" ht="12.75">
      <c r="A956" s="146"/>
      <c r="B956" s="146"/>
      <c r="C956" s="143"/>
      <c r="D956" s="143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6"/>
      <c r="P956" s="165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1:26" ht="12.75">
      <c r="A957" s="146"/>
      <c r="B957" s="146"/>
      <c r="C957" s="143"/>
      <c r="D957" s="143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6"/>
      <c r="P957" s="165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1:26" ht="12.75">
      <c r="A958" s="146"/>
      <c r="B958" s="146"/>
      <c r="C958" s="143"/>
      <c r="D958" s="143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6"/>
      <c r="P958" s="165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1:26" ht="12.75">
      <c r="A959" s="146"/>
      <c r="B959" s="146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6"/>
      <c r="P959" s="165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1:26" ht="12.75">
      <c r="A960" s="146"/>
      <c r="B960" s="146"/>
      <c r="C960" s="143"/>
      <c r="D960" s="143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6"/>
      <c r="P960" s="165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1:26" ht="12.75">
      <c r="A961" s="146"/>
      <c r="B961" s="146"/>
      <c r="C961" s="143"/>
      <c r="D961" s="143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6"/>
      <c r="P961" s="165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1:26" ht="12.75">
      <c r="A962" s="146"/>
      <c r="B962" s="146"/>
      <c r="C962" s="143"/>
      <c r="D962" s="143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6"/>
      <c r="P962" s="165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1:26" ht="12.75">
      <c r="A963" s="146"/>
      <c r="B963" s="146"/>
      <c r="C963" s="143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6"/>
      <c r="P963" s="165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1:26" ht="12.75">
      <c r="A964" s="146"/>
      <c r="B964" s="146"/>
      <c r="C964" s="143"/>
      <c r="D964" s="143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6"/>
      <c r="P964" s="165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1:26" ht="12.75">
      <c r="A965" s="146"/>
      <c r="B965" s="146"/>
      <c r="C965" s="143"/>
      <c r="D965" s="143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6"/>
      <c r="P965" s="165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1:26" ht="12.75">
      <c r="A966" s="146"/>
      <c r="B966" s="146"/>
      <c r="C966" s="143"/>
      <c r="D966" s="143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6"/>
      <c r="P966" s="165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1:26" ht="12.75">
      <c r="A967" s="146"/>
      <c r="B967" s="146"/>
      <c r="C967" s="143"/>
      <c r="D967" s="143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6"/>
      <c r="P967" s="165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1:26" ht="12.75">
      <c r="A968" s="146"/>
      <c r="B968" s="146"/>
      <c r="C968" s="143"/>
      <c r="D968" s="143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6"/>
      <c r="P968" s="165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1:26" ht="12.75">
      <c r="A969" s="146"/>
      <c r="B969" s="146"/>
      <c r="C969" s="143"/>
      <c r="D969" s="143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6"/>
      <c r="P969" s="165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1:26" ht="12.75">
      <c r="A970" s="146"/>
      <c r="B970" s="146"/>
      <c r="C970" s="143"/>
      <c r="D970" s="143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6"/>
      <c r="P970" s="165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1:26" ht="12.75">
      <c r="A971" s="146"/>
      <c r="B971" s="146"/>
      <c r="C971" s="143"/>
      <c r="D971" s="143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6"/>
      <c r="P971" s="165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1:26" ht="12.75">
      <c r="A972" s="146"/>
      <c r="B972" s="146"/>
      <c r="C972" s="143"/>
      <c r="D972" s="143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6"/>
      <c r="P972" s="165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1:26" ht="12.75">
      <c r="A973" s="146"/>
      <c r="B973" s="146"/>
      <c r="C973" s="143"/>
      <c r="D973" s="143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6"/>
      <c r="P973" s="165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1:26" ht="12.75">
      <c r="A974" s="146"/>
      <c r="B974" s="146"/>
      <c r="C974" s="143"/>
      <c r="D974" s="143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6"/>
      <c r="P974" s="165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1:26" ht="12.75">
      <c r="A975" s="146"/>
      <c r="B975" s="146"/>
      <c r="C975" s="143"/>
      <c r="D975" s="143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6"/>
      <c r="P975" s="165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1:26" ht="12.75">
      <c r="A976" s="146"/>
      <c r="B976" s="146"/>
      <c r="C976" s="143"/>
      <c r="D976" s="143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6"/>
      <c r="P976" s="165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1:26" ht="12.75">
      <c r="A977" s="146"/>
      <c r="B977" s="146"/>
      <c r="C977" s="143"/>
      <c r="D977" s="143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6"/>
      <c r="P977" s="165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1:26" ht="12.75">
      <c r="A978" s="146"/>
      <c r="B978" s="146"/>
      <c r="C978" s="143"/>
      <c r="D978" s="143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6"/>
      <c r="P978" s="165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1:26" ht="12.75">
      <c r="A979" s="146"/>
      <c r="B979" s="146"/>
      <c r="C979" s="143"/>
      <c r="D979" s="143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6"/>
      <c r="P979" s="165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1:26" ht="12.75">
      <c r="A980" s="146"/>
      <c r="B980" s="146"/>
      <c r="C980" s="143"/>
      <c r="D980" s="143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6"/>
      <c r="P980" s="165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1:26" ht="12.75">
      <c r="A981" s="146"/>
      <c r="B981" s="146"/>
      <c r="C981" s="143"/>
      <c r="D981" s="143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6"/>
      <c r="P981" s="165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1:26" ht="12.75">
      <c r="A982" s="146"/>
      <c r="B982" s="146"/>
      <c r="C982" s="143"/>
      <c r="D982" s="143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6"/>
      <c r="P982" s="165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1:26" ht="12.75">
      <c r="A983" s="146"/>
      <c r="B983" s="146"/>
      <c r="C983" s="143"/>
      <c r="D983" s="143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6"/>
      <c r="P983" s="165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1:26" ht="12.7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66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</sheetData>
  <autoFilter ref="A1:P1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Раскладка</vt:lpstr>
      <vt:lpstr>Раскладка ПВД 16.04.22</vt:lpstr>
      <vt:lpstr>Опрос по должностям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2022-07-27T10:34:57Z</dcterms:created>
  <dcterms:modified xsi:type="dcterms:W3CDTF">2022-07-27T10:35:22Z</dcterms:modified>
</cp:coreProperties>
</file>