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МАРШРУТ" sheetId="1" r:id="rId1"/>
    <sheet name="ЗАПАСНЫЕ ВАРИАНТЫ" sheetId="2" r:id="rId2"/>
    <sheet name="ПП" sheetId="3" r:id="rId3"/>
    <sheet name="РАСЧЕТ КС" sheetId="4" r:id="rId4"/>
  </sheets>
  <calcPr calcId="125725"/>
</workbook>
</file>

<file path=xl/calcChain.xml><?xml version="1.0" encoding="utf-8"?>
<calcChain xmlns="http://schemas.openxmlformats.org/spreadsheetml/2006/main">
  <c r="BE7" i="4"/>
  <c r="BC7"/>
  <c r="BA7"/>
  <c r="AY7"/>
  <c r="BC9"/>
  <c r="BH8" s="1"/>
  <c r="BH3"/>
  <c r="AA7"/>
  <c r="AP7"/>
  <c r="AN9"/>
  <c r="AN7"/>
  <c r="AL7"/>
  <c r="AJ7"/>
  <c r="AS3"/>
  <c r="Y7"/>
  <c r="J7"/>
  <c r="F7"/>
  <c r="U7"/>
  <c r="W7"/>
  <c r="AS6" l="1"/>
  <c r="Y9"/>
  <c r="AX22"/>
  <c r="BH6"/>
  <c r="AS8"/>
  <c r="AI22" s="1"/>
  <c r="AD8"/>
  <c r="AD6"/>
  <c r="AD3"/>
  <c r="T22" s="1"/>
  <c r="M8" i="2"/>
  <c r="M7"/>
  <c r="M6"/>
  <c r="I8"/>
  <c r="G8"/>
  <c r="F8"/>
  <c r="E8"/>
  <c r="D8"/>
  <c r="I7"/>
  <c r="G7"/>
  <c r="F7"/>
  <c r="E7"/>
  <c r="D7"/>
  <c r="I6"/>
  <c r="G6"/>
  <c r="F6"/>
  <c r="E6"/>
  <c r="D6"/>
  <c r="I18" i="1" l="1"/>
  <c r="O3" i="4"/>
  <c r="O8"/>
  <c r="O6"/>
  <c r="E22" l="1"/>
  <c r="G18" i="1"/>
  <c r="M18"/>
  <c r="F18"/>
  <c r="E18"/>
  <c r="D18"/>
</calcChain>
</file>

<file path=xl/sharedStrings.xml><?xml version="1.0" encoding="utf-8"?>
<sst xmlns="http://schemas.openxmlformats.org/spreadsheetml/2006/main" count="353" uniqueCount="163">
  <si>
    <t>L</t>
  </si>
  <si>
    <t>НВ</t>
  </si>
  <si>
    <t>дата</t>
  </si>
  <si>
    <t>нитка маршрута</t>
  </si>
  <si>
    <t>день</t>
  </si>
  <si>
    <t>-</t>
  </si>
  <si>
    <t>ПП</t>
  </si>
  <si>
    <t>ЛП</t>
  </si>
  <si>
    <t>ИТОГО</t>
  </si>
  <si>
    <t>Примечания</t>
  </si>
  <si>
    <t>Свободный день, закупка, осмотр достопр.</t>
  </si>
  <si>
    <t>Хор Вирап</t>
  </si>
  <si>
    <t>ПП1 (1 к.т.)</t>
  </si>
  <si>
    <t>пер. 2а (1)</t>
  </si>
  <si>
    <t>СВ</t>
  </si>
  <si>
    <t>характер дороги</t>
  </si>
  <si>
    <t>в/к (63 км)</t>
  </si>
  <si>
    <t>в/к (42 км), х/к (2 км), ср/к (6 км)</t>
  </si>
  <si>
    <t>Артаниш</t>
  </si>
  <si>
    <t>в/к (48 км) х/к (3 км)</t>
  </si>
  <si>
    <t>Бочка, Дилижан</t>
  </si>
  <si>
    <t>бр. н/к (6), пер. 1а (1), п-м. 1а</t>
  </si>
  <si>
    <t>ЭП</t>
  </si>
  <si>
    <t>в/к (4 км) х/к (5 км), ср/к (5 км), н/к (6 км), св.н/к (8 км), ЛП (2 км)</t>
  </si>
  <si>
    <t>бр. н/к (3)</t>
  </si>
  <si>
    <t>бр. н/к (2)</t>
  </si>
  <si>
    <t>Алфавит</t>
  </si>
  <si>
    <t>Амберт, Арагац</t>
  </si>
  <si>
    <t>ДНЕВКА</t>
  </si>
  <si>
    <t>ЗАПАСНОЙ ДЕНЬ</t>
  </si>
  <si>
    <t>№ ПП</t>
  </si>
  <si>
    <t>НАЗВАНИЕ</t>
  </si>
  <si>
    <t>КТ</t>
  </si>
  <si>
    <t>благоприятные усл.</t>
  </si>
  <si>
    <t>НЕ благоприятные усл.</t>
  </si>
  <si>
    <t>к.т.</t>
  </si>
  <si>
    <t>ПП3</t>
  </si>
  <si>
    <t>ПП7</t>
  </si>
  <si>
    <t>4</t>
  </si>
  <si>
    <t>ПП8</t>
  </si>
  <si>
    <t>траверс г. Арагац</t>
  </si>
  <si>
    <t>ПП1</t>
  </si>
  <si>
    <t>ПП2</t>
  </si>
  <si>
    <t>м.н. - Гюхадзор - р. Дарбанл</t>
  </si>
  <si>
    <t>х/к (15 км), ср/к (30 км)</t>
  </si>
  <si>
    <t>ПП4</t>
  </si>
  <si>
    <t>бр. н/к (5)</t>
  </si>
  <si>
    <t>ПП4 (4 к.т.)
ПП5 (1 к.т.)</t>
  </si>
  <si>
    <t>ПП6 (1 к.т.)</t>
  </si>
  <si>
    <t>ПП7 (1 к.т.)</t>
  </si>
  <si>
    <t>ПП8 (4 к.т.)</t>
  </si>
  <si>
    <t>1</t>
  </si>
  <si>
    <t>ПП9 (1 к.т.), ПП10 (1 к.т.)</t>
  </si>
  <si>
    <t>3</t>
  </si>
  <si>
    <t>2</t>
  </si>
  <si>
    <t xml:space="preserve">Звартноц - т/б Касабелла - г. Ереван </t>
  </si>
  <si>
    <t>м.н. - Арташат - Аревшат - Ланджазат - Банаван - Гарни</t>
  </si>
  <si>
    <t>м.н. - Гегамский хр. - Мартуни - Варденик - оз. Севан</t>
  </si>
  <si>
    <t>м.н. - Гегамасар - Чамбарак - Гетик - Дпрабак - р. Бариабар</t>
  </si>
  <si>
    <t>м.н. - Калаван - хр-т Арегуни - Цовагюх  - оз. Севан</t>
  </si>
  <si>
    <t>м.н. - пер. Севанский - Дилижан - Маргаовит - р. Агстев</t>
  </si>
  <si>
    <t>Вокруг Азатского вдхр.</t>
  </si>
  <si>
    <t>подъем Ущелье р. Азат</t>
  </si>
  <si>
    <t>ПП5</t>
  </si>
  <si>
    <t>ПП6</t>
  </si>
  <si>
    <t>ПП9</t>
  </si>
  <si>
    <t>ПП10</t>
  </si>
  <si>
    <t>ПП11</t>
  </si>
  <si>
    <t>ПП12</t>
  </si>
  <si>
    <t>ПП13</t>
  </si>
  <si>
    <t>траверс Ераносского хр-та</t>
  </si>
  <si>
    <t>траверс Гегамский хр-т</t>
  </si>
  <si>
    <t>Юж. берег оз. Севан (U11)</t>
  </si>
  <si>
    <t>С-В берег оз. Севан</t>
  </si>
  <si>
    <t>а/д Н30</t>
  </si>
  <si>
    <t>траверс хр-т Арегуни</t>
  </si>
  <si>
    <t>перевал Севанский</t>
  </si>
  <si>
    <t>подъем ущелье р. Агстев</t>
  </si>
  <si>
    <t>Симфония камня</t>
  </si>
  <si>
    <t>перевал Дюзюрт</t>
  </si>
  <si>
    <t>в/к (27 км) х/к (10 км), ср/к (12 км), св.н/к (6 км)</t>
  </si>
  <si>
    <t>в/к (39 км), х/к (5 км), ср/к ( 16 км),  св.н/к (15 км)</t>
  </si>
  <si>
    <t>ПП13 (3 к.т.)</t>
  </si>
  <si>
    <t>ЗАПАСНЫЕ ВАРИАНТЫ</t>
  </si>
  <si>
    <t>ОСНОВНОЙ ТРЕК МАРШРУТА</t>
  </si>
  <si>
    <t>ЗВ1 ПП8</t>
  </si>
  <si>
    <t>в/к (102 км), х/к (3 км)</t>
  </si>
  <si>
    <t>ПП2 (2 к.т.)</t>
  </si>
  <si>
    <t>Протяженные препятствия маршрута</t>
  </si>
  <si>
    <t>Расчетная интенсивность (I) по ОСНОВНОМУ варианту</t>
  </si>
  <si>
    <t>Lф</t>
  </si>
  <si>
    <t>Тф</t>
  </si>
  <si>
    <t>Lн</t>
  </si>
  <si>
    <t>Тн</t>
  </si>
  <si>
    <t>I</t>
  </si>
  <si>
    <t>Расчетная сложность (S) по ОСНОВНОМУ варианту</t>
  </si>
  <si>
    <t>Сумма баллов за ПП 
(общая)</t>
  </si>
  <si>
    <t>1 к.т.</t>
  </si>
  <si>
    <t>2 к.т.</t>
  </si>
  <si>
    <t>3 к.т.</t>
  </si>
  <si>
    <t xml:space="preserve">4 к.т. </t>
  </si>
  <si>
    <t>S</t>
  </si>
  <si>
    <t>Сумма баллов за ПП 
(в зачет)</t>
  </si>
  <si>
    <t>Расчетная автономность (А) по ОСНОВНОМУ варианту</t>
  </si>
  <si>
    <t>Начало маршрута: </t>
  </si>
  <si>
    <t>Конец маршрута:</t>
  </si>
  <si>
    <t>14 июня 2022 18:00</t>
  </si>
  <si>
    <t>Количество временных интервалов:</t>
  </si>
  <si>
    <t xml:space="preserve">по калькулятору velotrex.ru автномность (А): </t>
  </si>
  <si>
    <t xml:space="preserve">Расчетная категрия сложности в баллах (КС) по ОСНОВНОМУ варианту маршрута </t>
  </si>
  <si>
    <t>КС</t>
  </si>
  <si>
    <t>Удовлетворяет требованиям МКВТМ
для маршрутов 4 к.с. -  3 к.с.-1; 4 к.с. - 2</t>
  </si>
  <si>
    <t>4 к.т.</t>
  </si>
  <si>
    <t>Удовлетворяет требованиям МКВТМ
для маршрутов 4 к.с. - по п. 2.3 МКВТМ</t>
  </si>
  <si>
    <t>Т</t>
  </si>
  <si>
    <t>Удовлетворяет требованиям МКВТМ
для маршрутов 4 к.с. - Тн=13</t>
  </si>
  <si>
    <t>Удовлетворяет требованиям МКВТМ
для маршрутов 4 к.с. -  КС= 35-59</t>
  </si>
  <si>
    <t>Предварительный расчет категории сложности маршрута</t>
  </si>
  <si>
    <t>перевал Маргаовитский</t>
  </si>
  <si>
    <t>ИТОГО (по ЗВ №1)</t>
  </si>
  <si>
    <t>ИТОГО (по ЗВ №2)</t>
  </si>
  <si>
    <t>ИТОГО (по ЗВ №1,2)</t>
  </si>
  <si>
    <t>3 июня 2022 8:00</t>
  </si>
  <si>
    <t>Ʃ ЭП</t>
  </si>
  <si>
    <t>Lф*Кэп</t>
  </si>
  <si>
    <t>ЭП за ЛП</t>
  </si>
  <si>
    <r>
      <t xml:space="preserve">Гарни, уч.занятие, </t>
    </r>
    <r>
      <rPr>
        <b/>
        <sz val="11"/>
        <color theme="1"/>
        <rFont val="Calibri"/>
        <family val="2"/>
        <charset val="204"/>
        <scheme val="minor"/>
      </rPr>
      <t>совместная ночевка</t>
    </r>
  </si>
  <si>
    <r>
      <t xml:space="preserve">Севанаванк 
</t>
    </r>
    <r>
      <rPr>
        <b/>
        <sz val="11"/>
        <color theme="1"/>
        <rFont val="Calibri"/>
        <family val="2"/>
        <charset val="204"/>
        <scheme val="minor"/>
      </rPr>
      <t>совместная ночевка</t>
    </r>
  </si>
  <si>
    <t>г. Ереван - Вагаршапат - Джрарат - Аракс - Хор Вирап</t>
  </si>
  <si>
    <t>м.н. - Калаван - пер.Дюзюрт - Драхтик - оз. Севан</t>
  </si>
  <si>
    <t>в/к (4 км) х/к (7 км), ср/к (28 км)</t>
  </si>
  <si>
    <t xml:space="preserve">м.н. - пер. Маргаовитский - Меградзор - ур. Алибек </t>
  </si>
  <si>
    <t xml:space="preserve">м.н. - хр-т Цахкуняц - Апаранское вдхр. </t>
  </si>
  <si>
    <t>в/к (5 км) х/к (10 км), ср/к (25 км)</t>
  </si>
  <si>
    <t>ПП11 (3 к.т.)</t>
  </si>
  <si>
    <t xml:space="preserve">м.н. - Апнагюх  - оз. Карогель 
</t>
  </si>
  <si>
    <t>м.н. - кр. Амберт - Ереван</t>
  </si>
  <si>
    <t xml:space="preserve">в/к (47 км) </t>
  </si>
  <si>
    <t>в/к (36 км), х/к (5 км), ср/к (12 км), н/к (12 км)</t>
  </si>
  <si>
    <t>ПП13 (4 к.т.)</t>
  </si>
  <si>
    <t>ПП12 (4 к.т.)</t>
  </si>
  <si>
    <t>ПП13 (2 к.т.)</t>
  </si>
  <si>
    <t>ПП3 (4 к.т.)</t>
  </si>
  <si>
    <t>траверс Техеняц хр-та</t>
  </si>
  <si>
    <t>подъем Ущелье р. Мармарик</t>
  </si>
  <si>
    <t>ЗВ2 ПП12</t>
  </si>
  <si>
    <t>равнинное Вокруг Апаранского вдхр.</t>
  </si>
  <si>
    <t>ЗВ3 ПП13</t>
  </si>
  <si>
    <t xml:space="preserve">траверс Цахкуняц </t>
  </si>
  <si>
    <t xml:space="preserve"> ПП14</t>
  </si>
  <si>
    <t>м.н. - пер. Маргаовитский - Меградзор - Анкаван</t>
  </si>
  <si>
    <t>в/к (17 км) х/к (3 км), ср/к (25 км)</t>
  </si>
  <si>
    <t>ПП11 (3 к.т.)
ПП12 (1 к.т.)</t>
  </si>
  <si>
    <t xml:space="preserve"> ПП8 (4 к.т.)</t>
  </si>
  <si>
    <t>м.н. - хр-т Цахкуняц - Апаран - Кучак</t>
  </si>
  <si>
    <t>в/к (9 км), ср/к (15 км)</t>
  </si>
  <si>
    <t>Удовлетворяет требованиям МКВТМ
для маршрутов 4 к.с. - по п. 3.1 МКВТМ</t>
  </si>
  <si>
    <t>Расчетная интенсивность (I) по ЗАПАСНОМУ варианту №1</t>
  </si>
  <si>
    <t>Расчетная интенсивность (I) по ЗАПАСНОМУ варианту №2</t>
  </si>
  <si>
    <t>Расчетная интенсивность (I) по ЗАПАСНОМУ варианту №1 и 2</t>
  </si>
  <si>
    <t>https://activetrip.me/map?routes=n0XplD0%2CD6ezDy9%2Cp6EyDR6&amp;pos=40.35596%2C44.61273%2C9</t>
  </si>
  <si>
    <t>https://activetrip.me/map?routes=R6Ag7mV%2Cg9NqMp6%2CM0wyRq9%2Cp6EyDR6&amp;pos=40.40408%2C44.51660%2C9</t>
  </si>
  <si>
    <t>https://activetrip.me/map?routes=30mEOv0%2CjVM4BB9%2CbVBQx79%2Cg9N4Mk0%2CMV1KMR6%2CDVbROgV%2CD6ezOl9%2CbVpKON9%2C20gaOB9%2Cd6lQOk9%2Cm9rlOp0%2Cn9K4jXV%2CbVpBxN6%2CD6exdl0%2CY07ZAMV%2Ce9R8Pq0%2Cz0ykJb9&amp;pos=40.39153%2C44.57153%2C9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</si>
</sst>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8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6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3" fillId="0" borderId="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10" xfId="1" applyFont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7" fillId="0" borderId="10" xfId="1" applyFont="1" applyBorder="1" applyAlignment="1" applyProtection="1">
      <alignment horizontal="center" vertical="center"/>
    </xf>
    <xf numFmtId="0" fontId="12" fillId="0" borderId="10" xfId="0" applyFont="1" applyBorder="1" applyAlignment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0" xfId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34" xfId="0" applyBorder="1" applyAlignment="1"/>
    <xf numFmtId="0" fontId="8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0" fillId="0" borderId="37" xfId="0" applyBorder="1" applyAlignment="1"/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2" fontId="10" fillId="2" borderId="36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/>
    <xf numFmtId="0" fontId="0" fillId="0" borderId="29" xfId="0" applyBorder="1" applyAlignment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0" fillId="0" borderId="1" xfId="0" applyFont="1" applyBorder="1" applyAlignment="1"/>
    <xf numFmtId="0" fontId="8" fillId="2" borderId="31" xfId="0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ivetrip.me/map?routes=n0XplD0%2CD6ezDy9%2Cp6EyDR6&amp;pos=40.35596%2C44.61273%2C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ctivetrip.me/map?routes=R6Ag7mV%2Cg9NqMp6%2CM0wyRq9%2Cp6EyDR6&amp;pos=40.40408%2C44.51660%2C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ctivetrip.me/map?routes=30mEOv0%2CjVM4BB9%2CbVBQx79%2Cg9N4Mk0%2CMV1KMR6%2CDVbROgV%2CD6ezOl9%2CbVpKON9%2C20gaOB9%2Cd6lQOk9%2Cm9rlOp0%2Cn9K4jXV%2CbVpBxN6%2CD6exdl0%2CY07ZAMV%2Ce9R8Pq0%2Cz0ykJb9&amp;pos=40.39153%2C44.57153%2C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="75" zoomScaleNormal="75" workbookViewId="0">
      <selection activeCell="A2" sqref="A2:N2"/>
    </sheetView>
  </sheetViews>
  <sheetFormatPr defaultRowHeight="15"/>
  <cols>
    <col min="1" max="1" width="6" customWidth="1"/>
    <col min="3" max="3" width="37.7109375" customWidth="1"/>
    <col min="4" max="7" width="8.7109375" customWidth="1"/>
    <col min="8" max="8" width="65.140625" customWidth="1"/>
    <col min="9" max="9" width="8.7109375" customWidth="1"/>
    <col min="10" max="11" width="12.7109375" customWidth="1"/>
    <col min="12" max="12" width="17" customWidth="1"/>
    <col min="13" max="13" width="8.7109375" customWidth="1"/>
    <col min="14" max="14" width="26.28515625" customWidth="1"/>
  </cols>
  <sheetData>
    <row r="1" spans="1:23" ht="24.95" customHeight="1">
      <c r="A1" s="61" t="s">
        <v>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4"/>
      <c r="P1" s="24"/>
      <c r="Q1" s="24"/>
      <c r="R1" s="24"/>
      <c r="S1" s="24"/>
      <c r="T1" s="24"/>
      <c r="U1" s="24"/>
      <c r="V1" s="17"/>
      <c r="W1" s="17"/>
    </row>
    <row r="2" spans="1:23" ht="24.95" customHeight="1">
      <c r="A2" s="67" t="s">
        <v>160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3">
      <c r="A3" s="45" t="s">
        <v>4</v>
      </c>
      <c r="B3" s="45" t="s">
        <v>2</v>
      </c>
      <c r="C3" s="45" t="s">
        <v>3</v>
      </c>
      <c r="D3" s="45" t="s">
        <v>0</v>
      </c>
      <c r="E3" s="45" t="s">
        <v>1</v>
      </c>
      <c r="F3" s="45" t="s">
        <v>14</v>
      </c>
      <c r="G3" s="45" t="s">
        <v>123</v>
      </c>
      <c r="H3" s="45" t="s">
        <v>15</v>
      </c>
      <c r="I3" s="45" t="s">
        <v>124</v>
      </c>
      <c r="J3" s="69" t="s">
        <v>6</v>
      </c>
      <c r="K3" s="70"/>
      <c r="L3" s="45" t="s">
        <v>7</v>
      </c>
      <c r="M3" s="45" t="s">
        <v>125</v>
      </c>
      <c r="N3" s="5" t="s">
        <v>9</v>
      </c>
    </row>
    <row r="4" spans="1:23" ht="30" customHeight="1">
      <c r="A4" s="45">
        <v>1</v>
      </c>
      <c r="B4" s="3">
        <v>44714</v>
      </c>
      <c r="C4" s="4" t="s">
        <v>55</v>
      </c>
      <c r="D4" s="45" t="s">
        <v>5</v>
      </c>
      <c r="E4" s="45" t="s">
        <v>5</v>
      </c>
      <c r="F4" s="45" t="s">
        <v>5</v>
      </c>
      <c r="G4" s="45" t="s">
        <v>5</v>
      </c>
      <c r="H4" s="45" t="s">
        <v>5</v>
      </c>
      <c r="I4" s="41" t="s">
        <v>5</v>
      </c>
      <c r="J4" s="69" t="s">
        <v>5</v>
      </c>
      <c r="K4" s="70"/>
      <c r="L4" s="45" t="s">
        <v>5</v>
      </c>
      <c r="M4" s="45" t="s">
        <v>5</v>
      </c>
      <c r="N4" s="46" t="s">
        <v>10</v>
      </c>
    </row>
    <row r="5" spans="1:23" ht="30" customHeight="1">
      <c r="A5" s="45">
        <v>2</v>
      </c>
      <c r="B5" s="3">
        <v>44350</v>
      </c>
      <c r="C5" s="10" t="s">
        <v>128</v>
      </c>
      <c r="D5" s="45">
        <v>63</v>
      </c>
      <c r="E5" s="45">
        <v>116</v>
      </c>
      <c r="F5" s="45">
        <v>156</v>
      </c>
      <c r="G5" s="45">
        <v>50</v>
      </c>
      <c r="H5" s="45" t="s">
        <v>16</v>
      </c>
      <c r="I5" s="41">
        <v>50</v>
      </c>
      <c r="J5" s="69" t="s">
        <v>5</v>
      </c>
      <c r="K5" s="70"/>
      <c r="L5" s="45" t="s">
        <v>5</v>
      </c>
      <c r="M5" s="45" t="s">
        <v>5</v>
      </c>
      <c r="N5" s="46" t="s">
        <v>11</v>
      </c>
    </row>
    <row r="6" spans="1:23" ht="30" customHeight="1">
      <c r="A6" s="45">
        <v>3</v>
      </c>
      <c r="B6" s="3">
        <v>44351</v>
      </c>
      <c r="C6" s="10" t="s">
        <v>56</v>
      </c>
      <c r="D6" s="45">
        <v>50</v>
      </c>
      <c r="E6" s="45">
        <v>907</v>
      </c>
      <c r="F6" s="45">
        <v>485</v>
      </c>
      <c r="G6" s="45">
        <v>83</v>
      </c>
      <c r="H6" s="45" t="s">
        <v>17</v>
      </c>
      <c r="I6" s="45">
        <v>43</v>
      </c>
      <c r="J6" s="45" t="s">
        <v>12</v>
      </c>
      <c r="K6" s="71" t="s">
        <v>87</v>
      </c>
      <c r="L6" s="45" t="s">
        <v>13</v>
      </c>
      <c r="M6" s="45">
        <v>40</v>
      </c>
      <c r="N6" s="53" t="s">
        <v>126</v>
      </c>
    </row>
    <row r="7" spans="1:23" ht="30" customHeight="1">
      <c r="A7" s="45">
        <v>4</v>
      </c>
      <c r="B7" s="3">
        <v>44352</v>
      </c>
      <c r="C7" s="10" t="s">
        <v>43</v>
      </c>
      <c r="D7" s="6">
        <v>45</v>
      </c>
      <c r="E7" s="6">
        <v>1825</v>
      </c>
      <c r="F7" s="6">
        <v>885</v>
      </c>
      <c r="G7" s="6">
        <v>51</v>
      </c>
      <c r="H7" s="6" t="s">
        <v>44</v>
      </c>
      <c r="I7" s="6">
        <v>43</v>
      </c>
      <c r="J7" s="57" t="s">
        <v>142</v>
      </c>
      <c r="K7" s="72"/>
      <c r="L7" s="45" t="s">
        <v>5</v>
      </c>
      <c r="M7" s="45">
        <v>8</v>
      </c>
      <c r="N7" s="46" t="s">
        <v>78</v>
      </c>
    </row>
    <row r="8" spans="1:23" ht="30" customHeight="1">
      <c r="A8" s="45">
        <v>5</v>
      </c>
      <c r="B8" s="3">
        <v>44353</v>
      </c>
      <c r="C8" s="11" t="s">
        <v>57</v>
      </c>
      <c r="D8" s="6">
        <v>75</v>
      </c>
      <c r="E8" s="6">
        <v>877</v>
      </c>
      <c r="F8" s="6">
        <v>1140</v>
      </c>
      <c r="G8" s="6">
        <v>90</v>
      </c>
      <c r="H8" s="6" t="s">
        <v>81</v>
      </c>
      <c r="I8" s="6">
        <v>80</v>
      </c>
      <c r="J8" s="46" t="s">
        <v>47</v>
      </c>
      <c r="K8" s="71" t="s">
        <v>48</v>
      </c>
      <c r="L8" s="45" t="s">
        <v>46</v>
      </c>
      <c r="M8" s="45">
        <v>10</v>
      </c>
      <c r="N8" s="46" t="s">
        <v>5</v>
      </c>
    </row>
    <row r="9" spans="1:23" ht="30" customHeight="1">
      <c r="A9" s="45">
        <v>6</v>
      </c>
      <c r="B9" s="3">
        <v>44354</v>
      </c>
      <c r="C9" s="10" t="s">
        <v>58</v>
      </c>
      <c r="D9" s="6">
        <v>105</v>
      </c>
      <c r="E9" s="6">
        <v>927</v>
      </c>
      <c r="F9" s="6">
        <v>1456</v>
      </c>
      <c r="G9" s="6">
        <v>85</v>
      </c>
      <c r="H9" s="6" t="s">
        <v>86</v>
      </c>
      <c r="I9" s="6">
        <v>85</v>
      </c>
      <c r="J9" s="45" t="s">
        <v>49</v>
      </c>
      <c r="K9" s="72"/>
      <c r="L9" s="45" t="s">
        <v>5</v>
      </c>
      <c r="M9" s="45" t="s">
        <v>5</v>
      </c>
      <c r="N9" s="46" t="s">
        <v>18</v>
      </c>
    </row>
    <row r="10" spans="1:23" ht="30" customHeight="1">
      <c r="A10" s="45">
        <v>7</v>
      </c>
      <c r="B10" s="3">
        <v>44355</v>
      </c>
      <c r="C10" s="10" t="s">
        <v>59</v>
      </c>
      <c r="D10" s="6">
        <v>30</v>
      </c>
      <c r="E10" s="6">
        <v>1505</v>
      </c>
      <c r="F10" s="6">
        <v>997</v>
      </c>
      <c r="G10" s="6">
        <v>91</v>
      </c>
      <c r="H10" s="6" t="s">
        <v>23</v>
      </c>
      <c r="I10" s="50">
        <v>38</v>
      </c>
      <c r="J10" s="69" t="s">
        <v>50</v>
      </c>
      <c r="K10" s="70"/>
      <c r="L10" s="46" t="s">
        <v>21</v>
      </c>
      <c r="M10" s="45">
        <v>53</v>
      </c>
      <c r="N10" s="46" t="s">
        <v>5</v>
      </c>
    </row>
    <row r="11" spans="1:23" ht="30" customHeight="1">
      <c r="A11" s="45">
        <v>8</v>
      </c>
      <c r="B11" s="3">
        <v>44356</v>
      </c>
      <c r="C11" s="10" t="s">
        <v>28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50" t="s">
        <v>5</v>
      </c>
      <c r="J11" s="69" t="s">
        <v>5</v>
      </c>
      <c r="K11" s="70"/>
      <c r="L11" s="45" t="s">
        <v>5</v>
      </c>
      <c r="M11" s="45" t="s">
        <v>5</v>
      </c>
      <c r="N11" s="53" t="s">
        <v>127</v>
      </c>
    </row>
    <row r="12" spans="1:23" ht="30" customHeight="1">
      <c r="A12" s="45">
        <v>9</v>
      </c>
      <c r="B12" s="3">
        <v>44357</v>
      </c>
      <c r="C12" s="10" t="s">
        <v>60</v>
      </c>
      <c r="D12" s="6">
        <v>51</v>
      </c>
      <c r="E12" s="6">
        <v>1162</v>
      </c>
      <c r="F12" s="6">
        <v>1278</v>
      </c>
      <c r="G12" s="6">
        <v>42</v>
      </c>
      <c r="H12" s="6" t="s">
        <v>19</v>
      </c>
      <c r="I12" s="50">
        <v>42</v>
      </c>
      <c r="J12" s="69" t="s">
        <v>52</v>
      </c>
      <c r="K12" s="70"/>
      <c r="L12" s="45" t="s">
        <v>5</v>
      </c>
      <c r="M12" s="45" t="s">
        <v>5</v>
      </c>
      <c r="N12" s="46" t="s">
        <v>20</v>
      </c>
    </row>
    <row r="13" spans="1:23" ht="30" customHeight="1">
      <c r="A13" s="45">
        <v>10</v>
      </c>
      <c r="B13" s="3">
        <v>44358</v>
      </c>
      <c r="C13" s="10" t="s">
        <v>131</v>
      </c>
      <c r="D13" s="6">
        <v>39</v>
      </c>
      <c r="E13" s="6">
        <v>1780</v>
      </c>
      <c r="F13" s="6">
        <v>1110</v>
      </c>
      <c r="G13" s="6">
        <v>44</v>
      </c>
      <c r="H13" s="6" t="s">
        <v>130</v>
      </c>
      <c r="I13" s="50">
        <v>47</v>
      </c>
      <c r="J13" s="54" t="s">
        <v>134</v>
      </c>
      <c r="K13" s="71" t="s">
        <v>140</v>
      </c>
      <c r="L13" s="45" t="s">
        <v>24</v>
      </c>
      <c r="M13" s="45">
        <v>3</v>
      </c>
      <c r="N13" s="46" t="s">
        <v>5</v>
      </c>
    </row>
    <row r="14" spans="1:23" ht="30" customHeight="1">
      <c r="A14" s="45">
        <v>11</v>
      </c>
      <c r="B14" s="3">
        <v>44359</v>
      </c>
      <c r="C14" s="10" t="s">
        <v>132</v>
      </c>
      <c r="D14" s="6">
        <v>40</v>
      </c>
      <c r="E14" s="6">
        <v>997</v>
      </c>
      <c r="F14" s="6">
        <v>1580</v>
      </c>
      <c r="G14" s="6">
        <v>48</v>
      </c>
      <c r="H14" s="6" t="s">
        <v>133</v>
      </c>
      <c r="I14" s="50">
        <v>45</v>
      </c>
      <c r="J14" s="57" t="s">
        <v>141</v>
      </c>
      <c r="K14" s="72"/>
      <c r="L14" s="45" t="s">
        <v>24</v>
      </c>
      <c r="M14" s="54" t="s">
        <v>5</v>
      </c>
      <c r="N14" s="46" t="s">
        <v>26</v>
      </c>
    </row>
    <row r="15" spans="1:23" ht="30" customHeight="1">
      <c r="A15" s="45">
        <v>12</v>
      </c>
      <c r="B15" s="3">
        <v>44360</v>
      </c>
      <c r="C15" s="10" t="s">
        <v>135</v>
      </c>
      <c r="D15" s="6">
        <v>47</v>
      </c>
      <c r="E15" s="6">
        <v>1736</v>
      </c>
      <c r="F15" s="6">
        <v>391</v>
      </c>
      <c r="G15" s="6">
        <v>38</v>
      </c>
      <c r="H15" s="54" t="s">
        <v>137</v>
      </c>
      <c r="I15" s="7">
        <v>38</v>
      </c>
      <c r="J15" s="63" t="s">
        <v>139</v>
      </c>
      <c r="K15" s="64"/>
      <c r="L15" s="45" t="s">
        <v>25</v>
      </c>
      <c r="M15" s="54" t="s">
        <v>5</v>
      </c>
      <c r="N15" s="46" t="s">
        <v>27</v>
      </c>
    </row>
    <row r="16" spans="1:23" ht="30" customHeight="1">
      <c r="A16" s="45">
        <v>13</v>
      </c>
      <c r="B16" s="3">
        <v>44361</v>
      </c>
      <c r="C16" s="10" t="s">
        <v>136</v>
      </c>
      <c r="D16" s="6">
        <v>65</v>
      </c>
      <c r="E16" s="6">
        <v>287</v>
      </c>
      <c r="F16" s="6">
        <v>2001</v>
      </c>
      <c r="G16" s="6">
        <v>66</v>
      </c>
      <c r="H16" s="6" t="s">
        <v>138</v>
      </c>
      <c r="I16" s="51">
        <v>67</v>
      </c>
      <c r="J16" s="65"/>
      <c r="K16" s="66"/>
      <c r="L16" s="54" t="s">
        <v>25</v>
      </c>
      <c r="M16" s="45">
        <v>1</v>
      </c>
      <c r="N16" s="46"/>
    </row>
    <row r="17" spans="1:14" ht="30" customHeight="1">
      <c r="A17" s="45">
        <v>14</v>
      </c>
      <c r="B17" s="3">
        <v>44727</v>
      </c>
      <c r="C17" s="10" t="s">
        <v>29</v>
      </c>
      <c r="D17" s="6" t="s">
        <v>5</v>
      </c>
      <c r="E17" s="6" t="s">
        <v>5</v>
      </c>
      <c r="F17" s="6" t="s">
        <v>5</v>
      </c>
      <c r="G17" s="6" t="s">
        <v>5</v>
      </c>
      <c r="H17" s="6" t="s">
        <v>5</v>
      </c>
      <c r="I17" s="6" t="s">
        <v>5</v>
      </c>
      <c r="J17" s="45" t="s">
        <v>5</v>
      </c>
      <c r="K17" s="45" t="s">
        <v>5</v>
      </c>
      <c r="L17" s="45" t="s">
        <v>5</v>
      </c>
      <c r="M17" s="45" t="s">
        <v>5</v>
      </c>
      <c r="N17" s="46"/>
    </row>
    <row r="18" spans="1:14">
      <c r="A18" s="1"/>
      <c r="C18" s="25" t="s">
        <v>8</v>
      </c>
      <c r="D18" s="26">
        <f>SUM(D5:D16)</f>
        <v>610</v>
      </c>
      <c r="E18" s="26">
        <f>SUM(E5:E16)</f>
        <v>12119</v>
      </c>
      <c r="F18" s="26">
        <f>SUM(F5:F16)</f>
        <v>11479</v>
      </c>
      <c r="G18" s="26">
        <f>SUM(G5:G16)</f>
        <v>688</v>
      </c>
      <c r="H18" s="1"/>
      <c r="I18" s="26">
        <f>SUM(I5:I16)</f>
        <v>578</v>
      </c>
      <c r="M18" s="26">
        <f>SUM(M5:M16)</f>
        <v>115</v>
      </c>
    </row>
    <row r="19" spans="1:14">
      <c r="A19" s="1"/>
      <c r="C19" s="2"/>
      <c r="D19" s="1"/>
      <c r="E19" s="1"/>
      <c r="F19" s="1"/>
      <c r="G19" s="1"/>
      <c r="H19" s="1"/>
      <c r="I19" s="1"/>
      <c r="M19" s="1"/>
    </row>
    <row r="20" spans="1:14">
      <c r="D20" s="13"/>
      <c r="F20" s="1"/>
    </row>
  </sheetData>
  <mergeCells count="12">
    <mergeCell ref="A1:N1"/>
    <mergeCell ref="J15:K16"/>
    <mergeCell ref="A2:N2"/>
    <mergeCell ref="J10:K10"/>
    <mergeCell ref="J11:K11"/>
    <mergeCell ref="J12:K12"/>
    <mergeCell ref="J3:K3"/>
    <mergeCell ref="J4:K4"/>
    <mergeCell ref="J5:K5"/>
    <mergeCell ref="K6:K7"/>
    <mergeCell ref="K8:K9"/>
    <mergeCell ref="K13:K14"/>
  </mergeCells>
  <hyperlinks>
    <hyperlink ref="A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="80" zoomScaleNormal="80" workbookViewId="0">
      <selection activeCell="A2" sqref="A2:N2"/>
    </sheetView>
  </sheetViews>
  <sheetFormatPr defaultRowHeight="15"/>
  <cols>
    <col min="1" max="1" width="6" customWidth="1"/>
    <col min="3" max="3" width="36.5703125" customWidth="1"/>
    <col min="4" max="7" width="8.7109375" customWidth="1"/>
    <col min="8" max="8" width="65.140625" customWidth="1"/>
    <col min="9" max="9" width="8.7109375" customWidth="1"/>
    <col min="10" max="11" width="12.7109375" customWidth="1"/>
    <col min="12" max="12" width="17" customWidth="1"/>
    <col min="13" max="13" width="6.7109375" customWidth="1"/>
    <col min="14" max="14" width="26.28515625" customWidth="1"/>
  </cols>
  <sheetData>
    <row r="1" spans="1:14" ht="24.95" customHeight="1">
      <c r="A1" s="73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4.95" customHeight="1">
      <c r="A2" s="75" t="s">
        <v>161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0">
      <c r="A3" s="32">
        <v>7</v>
      </c>
      <c r="B3" s="33">
        <v>44355</v>
      </c>
      <c r="C3" s="34" t="s">
        <v>129</v>
      </c>
      <c r="D3" s="32">
        <v>55</v>
      </c>
      <c r="E3" s="32">
        <v>1452</v>
      </c>
      <c r="F3" s="32">
        <v>759</v>
      </c>
      <c r="G3" s="32">
        <v>69</v>
      </c>
      <c r="H3" s="32" t="s">
        <v>80</v>
      </c>
      <c r="I3" s="49">
        <v>59</v>
      </c>
      <c r="J3" s="77" t="s">
        <v>153</v>
      </c>
      <c r="K3" s="78"/>
      <c r="L3" s="32" t="s">
        <v>46</v>
      </c>
      <c r="M3" s="32">
        <v>10</v>
      </c>
      <c r="N3" s="32" t="s">
        <v>5</v>
      </c>
    </row>
    <row r="4" spans="1:14" ht="30">
      <c r="A4" s="35">
        <v>10</v>
      </c>
      <c r="B4" s="36">
        <v>44358</v>
      </c>
      <c r="C4" s="37" t="s">
        <v>150</v>
      </c>
      <c r="D4" s="35">
        <v>45</v>
      </c>
      <c r="E4" s="35">
        <v>1508</v>
      </c>
      <c r="F4" s="35">
        <v>1099</v>
      </c>
      <c r="G4" s="35">
        <v>50</v>
      </c>
      <c r="H4" s="38" t="s">
        <v>151</v>
      </c>
      <c r="I4" s="38">
        <v>47</v>
      </c>
      <c r="J4" s="60" t="s">
        <v>152</v>
      </c>
      <c r="K4" s="79" t="s">
        <v>82</v>
      </c>
      <c r="L4" s="35" t="s">
        <v>24</v>
      </c>
      <c r="M4" s="35">
        <v>3</v>
      </c>
      <c r="N4" s="35"/>
    </row>
    <row r="5" spans="1:14">
      <c r="A5" s="35">
        <v>11</v>
      </c>
      <c r="B5" s="36">
        <v>44359</v>
      </c>
      <c r="C5" s="37" t="s">
        <v>154</v>
      </c>
      <c r="D5" s="35">
        <v>24</v>
      </c>
      <c r="E5" s="35">
        <v>552</v>
      </c>
      <c r="F5" s="35">
        <v>878</v>
      </c>
      <c r="G5" s="35">
        <v>27</v>
      </c>
      <c r="H5" s="38" t="s">
        <v>155</v>
      </c>
      <c r="I5" s="38">
        <v>25</v>
      </c>
      <c r="J5" s="39"/>
      <c r="K5" s="80"/>
      <c r="L5" s="35" t="s">
        <v>25</v>
      </c>
      <c r="M5" s="35">
        <v>2</v>
      </c>
      <c r="N5" s="35"/>
    </row>
    <row r="6" spans="1:14" s="17" customFormat="1">
      <c r="A6" s="27" t="s">
        <v>119</v>
      </c>
      <c r="B6" s="48"/>
      <c r="C6" s="28"/>
      <c r="D6" s="29">
        <f>SUM(МАРШРУТ!D5:D9)+'ЗАПАСНЫЕ ВАРИАНТЫ'!D3+SUM(МАРШРУТ!D12:D16)</f>
        <v>635</v>
      </c>
      <c r="E6" s="29">
        <f>SUM(МАРШРУТ!E5:E9)+'ЗАПАСНЫЕ ВАРИАНТЫ'!E3+SUM(МАРШРУТ!E12:E16)</f>
        <v>12066</v>
      </c>
      <c r="F6" s="29">
        <f>SUM(МАРШРУТ!F5:F9)+'ЗАПАСНЫЕ ВАРИАНТЫ'!F3+SUM(МАРШРУТ!F12:F16)</f>
        <v>11241</v>
      </c>
      <c r="G6" s="29">
        <f>SUM(МАРШРУТ!G5:G9)+'ЗАПАСНЫЕ ВАРИАНТЫ'!G3+SUM(МАРШРУТ!G12:G16)</f>
        <v>666</v>
      </c>
      <c r="H6" s="27"/>
      <c r="I6" s="29">
        <f>SUM(МАРШРУТ!I5:I9)+'ЗАПАСНЫЕ ВАРИАНТЫ'!I3+SUM(МАРШРУТ!I12:I16)</f>
        <v>599</v>
      </c>
      <c r="J6" s="27"/>
      <c r="K6" s="27"/>
      <c r="L6" s="27"/>
      <c r="M6" s="29">
        <f>МАРШРУТ!M6+МАРШРУТ!M7+МАРШРУТ!M8+МАРШРУТ!M13+'ЗАПАСНЫЕ ВАРИАНТЫ'!M16+'ЗАПАСНЫЕ ВАРИАНТЫ'!M3</f>
        <v>71</v>
      </c>
    </row>
    <row r="7" spans="1:14" s="17" customFormat="1">
      <c r="A7" s="27" t="s">
        <v>120</v>
      </c>
      <c r="B7" s="48"/>
      <c r="C7" s="28"/>
      <c r="D7" s="40">
        <f>SUM(МАРШРУТ!D5:D10)+МАРШРУТ!D12+SUM(D4:D5)+SUM(МАРШРУТ!D15:D16)</f>
        <v>600</v>
      </c>
      <c r="E7" s="40">
        <f>SUM(МАРШРУТ!E5:E10)+МАРШРУТ!E12+SUM(E4:E5)+SUM(МАРШРУТ!E15:E16)</f>
        <v>11402</v>
      </c>
      <c r="F7" s="40">
        <f>SUM(МАРШРУТ!F5:F10)+МАРШРУТ!F12+SUM(F4:F5)+SUM(МАРШРУТ!F15:F16)</f>
        <v>10766</v>
      </c>
      <c r="G7" s="40">
        <f>SUM(МАРШРУТ!G5:G10)+МАРШРУТ!G12+SUM(G4:G5)+SUM(МАРШРУТ!G15:G16)</f>
        <v>673</v>
      </c>
      <c r="I7" s="40">
        <f>SUM(МАРШРУТ!I5:I10)+МАРШРУТ!I12+SUM(I4:I5)+SUM(МАРШРУТ!I15:I16)</f>
        <v>558</v>
      </c>
      <c r="M7" s="52">
        <f>МАРШРУТ!M6+МАРШРУТ!M7+МАРШРУТ!M8+МАРШРУТ!M10+МАРШРУТ!M16+'ЗАПАСНЫЕ ВАРИАНТЫ'!M4+'ЗАПАСНЫЕ ВАРИАНТЫ'!M5</f>
        <v>117</v>
      </c>
    </row>
    <row r="8" spans="1:14" s="17" customFormat="1">
      <c r="A8" s="27" t="s">
        <v>121</v>
      </c>
      <c r="B8" s="48"/>
      <c r="C8" s="28"/>
      <c r="D8" s="40">
        <f>SUM(МАРШРУТ!D5:D9)+D3+МАРШРУТ!D12+SUM(D4:D5)+SUM(МАРШРУТ!D15:D16)</f>
        <v>625</v>
      </c>
      <c r="E8" s="40">
        <f>SUM(МАРШРУТ!E5:E9)+E3+МАРШРУТ!E12+SUM(E4:E5)+SUM(МАРШРУТ!E15:E16)</f>
        <v>11349</v>
      </c>
      <c r="F8" s="40">
        <f>SUM(МАРШРУТ!F5:F9)+F3+МАРШРУТ!F12+SUM(F4:F5)+SUM(МАРШРУТ!F15:F16)</f>
        <v>10528</v>
      </c>
      <c r="G8" s="40">
        <f>SUM(МАРШРУТ!G5:G9)+G3+МАРШРУТ!G12+SUM(G4:G5)+SUM(МАРШРУТ!G15:G16)</f>
        <v>651</v>
      </c>
      <c r="I8" s="40">
        <f>SUM(МАРШРУТ!I5:I9)+I3+МАРШРУТ!I12+SUM(I4:I5)+SUM(МАРШРУТ!I15:I16)</f>
        <v>579</v>
      </c>
      <c r="M8" s="40">
        <f>МАРШРУТ!M6+МАРШРУТ!M7+МАРШРУТ!M8+'ЗАПАСНЫЕ ВАРИАНТЫ'!M4+'ЗАПАСНЫЕ ВАРИАНТЫ'!M5</f>
        <v>63</v>
      </c>
    </row>
    <row r="9" spans="1:14" s="17" customFormat="1">
      <c r="B9" s="19"/>
      <c r="C9" s="20"/>
      <c r="D9" s="21"/>
      <c r="E9" s="23"/>
      <c r="F9" s="22"/>
      <c r="G9" s="23"/>
      <c r="I9" s="44"/>
      <c r="M9" s="52"/>
    </row>
    <row r="10" spans="1:14" s="17" customFormat="1">
      <c r="B10" s="19"/>
      <c r="C10" s="20"/>
      <c r="D10" s="21"/>
      <c r="E10" s="23"/>
      <c r="F10" s="22"/>
      <c r="G10" s="23"/>
    </row>
    <row r="11" spans="1:14" s="17" customFormat="1">
      <c r="B11" s="19"/>
      <c r="C11" s="20"/>
      <c r="D11" s="21"/>
      <c r="E11" s="23"/>
      <c r="F11" s="22"/>
      <c r="G11" s="23"/>
    </row>
    <row r="12" spans="1:14" s="17" customFormat="1">
      <c r="B12" s="19"/>
      <c r="C12" s="20"/>
      <c r="D12" s="21"/>
      <c r="E12" s="23"/>
      <c r="F12" s="22"/>
      <c r="G12" s="23"/>
    </row>
    <row r="13" spans="1:14" s="17" customFormat="1">
      <c r="B13" s="19"/>
      <c r="C13" s="20"/>
      <c r="D13" s="21"/>
      <c r="E13" s="18"/>
      <c r="F13" s="22"/>
      <c r="G13" s="19"/>
    </row>
  </sheetData>
  <mergeCells count="4">
    <mergeCell ref="A1:N1"/>
    <mergeCell ref="A2:N2"/>
    <mergeCell ref="J3:K3"/>
    <mergeCell ref="K4:K5"/>
  </mergeCells>
  <hyperlinks>
    <hyperlink ref="A2" r:id="rId1"/>
  </hyperlinks>
  <pageMargins left="0.7" right="0.7" top="0.75" bottom="0.75" header="0.3" footer="0.3"/>
  <pageSetup paperSize="9" orientation="portrait" horizontalDpi="180" verticalDpi="180" r:id="rId2"/>
  <ignoredErrors>
    <ignoredError sqref="D6:G6 I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="90" zoomScaleNormal="90" workbookViewId="0">
      <selection activeCell="H21" sqref="H21"/>
    </sheetView>
  </sheetViews>
  <sheetFormatPr defaultRowHeight="15"/>
  <cols>
    <col min="1" max="1" width="6.7109375" customWidth="1"/>
    <col min="2" max="2" width="13.5703125" customWidth="1"/>
    <col min="3" max="3" width="37.85546875" customWidth="1"/>
    <col min="4" max="7" width="8.7109375" customWidth="1"/>
  </cols>
  <sheetData>
    <row r="1" spans="2:7" ht="24.95" customHeight="1">
      <c r="B1" s="84" t="s">
        <v>88</v>
      </c>
      <c r="C1" s="84"/>
      <c r="D1" s="84"/>
      <c r="E1" s="84"/>
      <c r="F1" s="84"/>
      <c r="G1" s="84"/>
    </row>
    <row r="2" spans="2:7" ht="66.75" customHeight="1">
      <c r="B2" s="85" t="s">
        <v>162</v>
      </c>
      <c r="C2" s="86"/>
      <c r="D2" s="86"/>
      <c r="E2" s="86"/>
      <c r="F2" s="86"/>
      <c r="G2" s="86"/>
    </row>
    <row r="3" spans="2:7">
      <c r="B3" s="81" t="s">
        <v>30</v>
      </c>
      <c r="C3" s="81" t="s">
        <v>31</v>
      </c>
      <c r="D3" s="83" t="s">
        <v>33</v>
      </c>
      <c r="E3" s="83"/>
      <c r="F3" s="83" t="s">
        <v>34</v>
      </c>
      <c r="G3" s="83"/>
    </row>
    <row r="4" spans="2:7">
      <c r="B4" s="82"/>
      <c r="C4" s="82"/>
      <c r="D4" s="8" t="s">
        <v>32</v>
      </c>
      <c r="E4" s="8" t="s">
        <v>35</v>
      </c>
      <c r="F4" s="8" t="s">
        <v>32</v>
      </c>
      <c r="G4" s="8" t="s">
        <v>35</v>
      </c>
    </row>
    <row r="5" spans="2:7">
      <c r="B5" s="12" t="s">
        <v>41</v>
      </c>
      <c r="C5" s="4" t="s">
        <v>61</v>
      </c>
      <c r="D5" s="14">
        <v>1.74</v>
      </c>
      <c r="E5" s="8">
        <v>1</v>
      </c>
      <c r="F5" s="14">
        <v>2.15</v>
      </c>
      <c r="G5" s="8">
        <v>2</v>
      </c>
    </row>
    <row r="6" spans="2:7">
      <c r="B6" s="12" t="s">
        <v>42</v>
      </c>
      <c r="C6" s="4" t="s">
        <v>62</v>
      </c>
      <c r="D6" s="14">
        <v>3.55</v>
      </c>
      <c r="E6" s="8">
        <v>2</v>
      </c>
      <c r="F6" s="14">
        <v>4.04</v>
      </c>
      <c r="G6" s="8">
        <v>3</v>
      </c>
    </row>
    <row r="7" spans="2:7">
      <c r="B7" s="12" t="s">
        <v>36</v>
      </c>
      <c r="C7" s="4" t="s">
        <v>70</v>
      </c>
      <c r="D7" s="14">
        <v>8.18</v>
      </c>
      <c r="E7" s="8">
        <v>4</v>
      </c>
      <c r="F7" s="14">
        <v>9.56</v>
      </c>
      <c r="G7" s="8">
        <v>4</v>
      </c>
    </row>
    <row r="8" spans="2:7">
      <c r="B8" s="12" t="s">
        <v>45</v>
      </c>
      <c r="C8" s="4" t="s">
        <v>71</v>
      </c>
      <c r="D8" s="14">
        <v>8.0299999999999994</v>
      </c>
      <c r="E8" s="8">
        <v>4</v>
      </c>
      <c r="F8" s="15">
        <v>9.19</v>
      </c>
      <c r="G8" s="12">
        <v>4</v>
      </c>
    </row>
    <row r="9" spans="2:7">
      <c r="B9" s="12" t="s">
        <v>63</v>
      </c>
      <c r="C9" s="4" t="s">
        <v>72</v>
      </c>
      <c r="D9" s="14">
        <v>1.38</v>
      </c>
      <c r="E9" s="8">
        <v>1</v>
      </c>
      <c r="F9" s="15">
        <v>1.72</v>
      </c>
      <c r="G9" s="12">
        <v>1</v>
      </c>
    </row>
    <row r="10" spans="2:7">
      <c r="B10" s="12" t="s">
        <v>64</v>
      </c>
      <c r="C10" s="4" t="s">
        <v>73</v>
      </c>
      <c r="D10" s="14">
        <v>2.06</v>
      </c>
      <c r="E10" s="8">
        <v>2</v>
      </c>
      <c r="F10" s="15">
        <v>2.5499999999999998</v>
      </c>
      <c r="G10" s="12">
        <v>2</v>
      </c>
    </row>
    <row r="11" spans="2:7">
      <c r="B11" s="12" t="s">
        <v>37</v>
      </c>
      <c r="C11" s="4" t="s">
        <v>74</v>
      </c>
      <c r="D11" s="14">
        <v>1.62</v>
      </c>
      <c r="E11" s="8">
        <v>1</v>
      </c>
      <c r="F11" s="15">
        <v>2.0299999999999998</v>
      </c>
      <c r="G11" s="12">
        <v>2</v>
      </c>
    </row>
    <row r="12" spans="2:7">
      <c r="B12" s="12" t="s">
        <v>39</v>
      </c>
      <c r="C12" s="4" t="s">
        <v>75</v>
      </c>
      <c r="D12" s="14">
        <v>10.85</v>
      </c>
      <c r="E12" s="9" t="s">
        <v>38</v>
      </c>
      <c r="F12" s="15">
        <v>12.52</v>
      </c>
      <c r="G12" s="9" t="s">
        <v>38</v>
      </c>
    </row>
    <row r="13" spans="2:7">
      <c r="B13" s="16" t="s">
        <v>85</v>
      </c>
      <c r="C13" s="4" t="s">
        <v>79</v>
      </c>
      <c r="D13" s="14">
        <v>8.17</v>
      </c>
      <c r="E13" s="9" t="s">
        <v>38</v>
      </c>
      <c r="F13" s="15">
        <v>9.7200000000000006</v>
      </c>
      <c r="G13" s="9" t="s">
        <v>38</v>
      </c>
    </row>
    <row r="14" spans="2:7">
      <c r="B14" s="12" t="s">
        <v>65</v>
      </c>
      <c r="C14" s="4" t="s">
        <v>76</v>
      </c>
      <c r="D14" s="14">
        <v>1.95</v>
      </c>
      <c r="E14" s="9" t="s">
        <v>51</v>
      </c>
      <c r="F14" s="15">
        <v>2.4300000000000002</v>
      </c>
      <c r="G14" s="9" t="s">
        <v>54</v>
      </c>
    </row>
    <row r="15" spans="2:7">
      <c r="B15" s="12" t="s">
        <v>66</v>
      </c>
      <c r="C15" s="4" t="s">
        <v>77</v>
      </c>
      <c r="D15" s="14">
        <v>1.74</v>
      </c>
      <c r="E15" s="9" t="s">
        <v>51</v>
      </c>
      <c r="F15" s="15">
        <v>2.1800000000000002</v>
      </c>
      <c r="G15" s="9" t="s">
        <v>54</v>
      </c>
    </row>
    <row r="16" spans="2:7">
      <c r="B16" s="12" t="s">
        <v>67</v>
      </c>
      <c r="C16" s="4" t="s">
        <v>118</v>
      </c>
      <c r="D16" s="14">
        <v>7.72</v>
      </c>
      <c r="E16" s="9" t="s">
        <v>53</v>
      </c>
      <c r="F16" s="15">
        <v>8.0299999999999994</v>
      </c>
      <c r="G16" s="9" t="s">
        <v>38</v>
      </c>
    </row>
    <row r="17" spans="2:7">
      <c r="B17" s="12" t="s">
        <v>68</v>
      </c>
      <c r="C17" s="4" t="s">
        <v>143</v>
      </c>
      <c r="D17" s="14">
        <v>10.88</v>
      </c>
      <c r="E17" s="9" t="s">
        <v>38</v>
      </c>
      <c r="F17" s="15">
        <v>13.92</v>
      </c>
      <c r="G17" s="9" t="s">
        <v>38</v>
      </c>
    </row>
    <row r="18" spans="2:7">
      <c r="B18" s="57" t="s">
        <v>69</v>
      </c>
      <c r="C18" s="4" t="s">
        <v>146</v>
      </c>
      <c r="D18" s="14">
        <v>2.52</v>
      </c>
      <c r="E18" s="9" t="s">
        <v>54</v>
      </c>
      <c r="F18" s="59">
        <v>3.14</v>
      </c>
      <c r="G18" s="9" t="s">
        <v>54</v>
      </c>
    </row>
    <row r="19" spans="2:7">
      <c r="B19" s="57" t="s">
        <v>145</v>
      </c>
      <c r="C19" s="4" t="s">
        <v>144</v>
      </c>
      <c r="D19" s="14">
        <v>1.43</v>
      </c>
      <c r="E19" s="9" t="s">
        <v>51</v>
      </c>
      <c r="F19" s="15">
        <v>1.79</v>
      </c>
      <c r="G19" s="9" t="s">
        <v>51</v>
      </c>
    </row>
    <row r="20" spans="2:7">
      <c r="B20" s="57" t="s">
        <v>147</v>
      </c>
      <c r="C20" s="4" t="s">
        <v>148</v>
      </c>
      <c r="D20" s="14">
        <v>6.47</v>
      </c>
      <c r="E20" s="9" t="s">
        <v>53</v>
      </c>
      <c r="F20" s="15">
        <v>7.62</v>
      </c>
      <c r="G20" s="9" t="s">
        <v>53</v>
      </c>
    </row>
    <row r="21" spans="2:7">
      <c r="B21" s="57" t="s">
        <v>149</v>
      </c>
      <c r="C21" s="4" t="s">
        <v>40</v>
      </c>
      <c r="D21" s="14">
        <v>10.68</v>
      </c>
      <c r="E21" s="9" t="s">
        <v>38</v>
      </c>
      <c r="F21" s="15">
        <v>12.29</v>
      </c>
      <c r="G21" s="9" t="s">
        <v>38</v>
      </c>
    </row>
    <row r="22" spans="2:7" ht="9.9499999999999993" customHeight="1"/>
  </sheetData>
  <mergeCells count="6">
    <mergeCell ref="B3:B4"/>
    <mergeCell ref="C3:C4"/>
    <mergeCell ref="D3:E3"/>
    <mergeCell ref="F3:G3"/>
    <mergeCell ref="B1:G1"/>
    <mergeCell ref="B2:G2"/>
  </mergeCells>
  <hyperlinks>
    <hyperlink ref="B2" r:id="rId1"/>
  </hyperlinks>
  <pageMargins left="0.7" right="0.7" top="0.75" bottom="0.75" header="0.3" footer="0.3"/>
  <pageSetup paperSize="9" orientation="portrait" horizontalDpi="180" verticalDpi="180" r:id="rId2"/>
  <ignoredErrors>
    <ignoredError sqref="E21 E18:E20 E12:E17 G18:G20 G12:G16 G21 G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BH22"/>
  <sheetViews>
    <sheetView zoomScale="75" zoomScaleNormal="75" workbookViewId="0">
      <selection activeCell="AX21" sqref="AX21:BA21"/>
    </sheetView>
  </sheetViews>
  <sheetFormatPr defaultRowHeight="15"/>
  <cols>
    <col min="1" max="1" width="3.7109375" customWidth="1"/>
    <col min="2" max="13" width="5.7109375" customWidth="1"/>
    <col min="14" max="14" width="4.7109375" customWidth="1"/>
    <col min="15" max="15" width="10.7109375" customWidth="1"/>
    <col min="16" max="16" width="3.7109375" customWidth="1"/>
    <col min="17" max="29" width="5.7109375" customWidth="1"/>
    <col min="31" max="31" width="3.7109375" customWidth="1"/>
    <col min="32" max="44" width="5.7109375" customWidth="1"/>
    <col min="46" max="46" width="3.7109375" customWidth="1"/>
    <col min="47" max="59" width="5.7109375" customWidth="1"/>
  </cols>
  <sheetData>
    <row r="1" spans="2:60" ht="24.95" customHeight="1" thickBot="1">
      <c r="B1" s="84" t="s">
        <v>117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2:60" ht="15.75" thickBot="1">
      <c r="B2" s="116" t="s">
        <v>89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Q2" s="116" t="s">
        <v>157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8"/>
      <c r="AF2" s="116" t="s">
        <v>158</v>
      </c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8"/>
      <c r="AU2" s="116" t="s">
        <v>159</v>
      </c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8"/>
    </row>
    <row r="3" spans="2:60" ht="15.75" thickBot="1">
      <c r="B3" s="47" t="s">
        <v>90</v>
      </c>
      <c r="C3" s="43">
        <v>610</v>
      </c>
      <c r="D3" s="47" t="s">
        <v>91</v>
      </c>
      <c r="E3" s="43">
        <v>12</v>
      </c>
      <c r="F3" s="47" t="s">
        <v>22</v>
      </c>
      <c r="G3" s="43">
        <v>578</v>
      </c>
      <c r="H3" s="47" t="s">
        <v>7</v>
      </c>
      <c r="I3" s="43">
        <v>115</v>
      </c>
      <c r="J3" s="47" t="s">
        <v>92</v>
      </c>
      <c r="K3" s="43">
        <v>650</v>
      </c>
      <c r="L3" s="47" t="s">
        <v>93</v>
      </c>
      <c r="M3" s="42">
        <v>13</v>
      </c>
      <c r="N3" s="30" t="s">
        <v>94</v>
      </c>
      <c r="O3" s="31">
        <f>((G3+I3)*M3)/(K3*E3)</f>
        <v>1.155</v>
      </c>
      <c r="Q3" s="58" t="s">
        <v>90</v>
      </c>
      <c r="R3" s="56">
        <v>635</v>
      </c>
      <c r="S3" s="58" t="s">
        <v>91</v>
      </c>
      <c r="T3" s="56">
        <v>13</v>
      </c>
      <c r="U3" s="58" t="s">
        <v>22</v>
      </c>
      <c r="V3" s="56">
        <v>599</v>
      </c>
      <c r="W3" s="58" t="s">
        <v>7</v>
      </c>
      <c r="X3" s="56">
        <v>71</v>
      </c>
      <c r="Y3" s="58" t="s">
        <v>92</v>
      </c>
      <c r="Z3" s="56">
        <v>650</v>
      </c>
      <c r="AA3" s="58" t="s">
        <v>93</v>
      </c>
      <c r="AB3" s="55">
        <v>13</v>
      </c>
      <c r="AC3" s="30" t="s">
        <v>94</v>
      </c>
      <c r="AD3" s="31">
        <f>((V3+X3)*AB3)/(Z3*T3)</f>
        <v>1.0307692307692307</v>
      </c>
      <c r="AF3" s="58" t="s">
        <v>90</v>
      </c>
      <c r="AG3" s="56">
        <v>600</v>
      </c>
      <c r="AH3" s="58" t="s">
        <v>91</v>
      </c>
      <c r="AI3" s="56">
        <v>13</v>
      </c>
      <c r="AJ3" s="58" t="s">
        <v>22</v>
      </c>
      <c r="AK3" s="56">
        <v>558</v>
      </c>
      <c r="AL3" s="58" t="s">
        <v>7</v>
      </c>
      <c r="AM3" s="56">
        <v>117</v>
      </c>
      <c r="AN3" s="58" t="s">
        <v>92</v>
      </c>
      <c r="AO3" s="56">
        <v>650</v>
      </c>
      <c r="AP3" s="58" t="s">
        <v>93</v>
      </c>
      <c r="AQ3" s="55">
        <v>13</v>
      </c>
      <c r="AR3" s="30" t="s">
        <v>94</v>
      </c>
      <c r="AS3" s="31">
        <f>((AK3+AM3)*AQ3)/(AO3*AI3)</f>
        <v>1.0384615384615385</v>
      </c>
      <c r="AU3" s="58" t="s">
        <v>90</v>
      </c>
      <c r="AV3" s="56">
        <v>625</v>
      </c>
      <c r="AW3" s="58" t="s">
        <v>91</v>
      </c>
      <c r="AX3" s="56">
        <v>13</v>
      </c>
      <c r="AY3" s="58" t="s">
        <v>22</v>
      </c>
      <c r="AZ3" s="56">
        <v>579</v>
      </c>
      <c r="BA3" s="58" t="s">
        <v>7</v>
      </c>
      <c r="BB3" s="56">
        <v>63</v>
      </c>
      <c r="BC3" s="58" t="s">
        <v>92</v>
      </c>
      <c r="BD3" s="56">
        <v>650</v>
      </c>
      <c r="BE3" s="58" t="s">
        <v>93</v>
      </c>
      <c r="BF3" s="55">
        <v>13</v>
      </c>
      <c r="BG3" s="30" t="s">
        <v>94</v>
      </c>
      <c r="BH3" s="31">
        <f>((AZ3+BB3)*BF3)/(BD3*AX3)</f>
        <v>0.98769230769230765</v>
      </c>
    </row>
    <row r="4" spans="2:60" ht="15.75" thickBot="1">
      <c r="D4" s="1"/>
      <c r="S4" s="1"/>
      <c r="AH4" s="1"/>
      <c r="AW4" s="1"/>
    </row>
    <row r="5" spans="2:60" ht="15.75" thickBot="1">
      <c r="B5" s="119" t="s">
        <v>95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Q5" s="119" t="s">
        <v>95</v>
      </c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/>
      <c r="AF5" s="119" t="s">
        <v>95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1"/>
      <c r="AU5" s="119" t="s">
        <v>95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1"/>
    </row>
    <row r="6" spans="2:60" ht="15" customHeight="1">
      <c r="B6" s="122" t="s">
        <v>96</v>
      </c>
      <c r="C6" s="122"/>
      <c r="D6" s="72"/>
      <c r="E6" s="72"/>
      <c r="F6" s="87" t="s">
        <v>97</v>
      </c>
      <c r="G6" s="87"/>
      <c r="H6" s="87" t="s">
        <v>98</v>
      </c>
      <c r="I6" s="87"/>
      <c r="J6" s="87" t="s">
        <v>99</v>
      </c>
      <c r="K6" s="87"/>
      <c r="L6" s="87" t="s">
        <v>100</v>
      </c>
      <c r="M6" s="87"/>
      <c r="N6" s="123" t="s">
        <v>101</v>
      </c>
      <c r="O6" s="123">
        <f>SUM(F7:M7)</f>
        <v>72.900000000000006</v>
      </c>
      <c r="Q6" s="122" t="s">
        <v>96</v>
      </c>
      <c r="R6" s="122"/>
      <c r="S6" s="72"/>
      <c r="T6" s="72"/>
      <c r="U6" s="87" t="s">
        <v>97</v>
      </c>
      <c r="V6" s="87"/>
      <c r="W6" s="87" t="s">
        <v>98</v>
      </c>
      <c r="X6" s="87"/>
      <c r="Y6" s="87" t="s">
        <v>99</v>
      </c>
      <c r="Z6" s="87"/>
      <c r="AA6" s="87" t="s">
        <v>100</v>
      </c>
      <c r="AB6" s="87"/>
      <c r="AC6" s="123" t="s">
        <v>101</v>
      </c>
      <c r="AD6" s="123">
        <f>SUM(U7:AB7)</f>
        <v>70.22</v>
      </c>
      <c r="AF6" s="122" t="s">
        <v>96</v>
      </c>
      <c r="AG6" s="122"/>
      <c r="AH6" s="72"/>
      <c r="AI6" s="72"/>
      <c r="AJ6" s="87" t="s">
        <v>97</v>
      </c>
      <c r="AK6" s="87"/>
      <c r="AL6" s="87" t="s">
        <v>98</v>
      </c>
      <c r="AM6" s="87"/>
      <c r="AN6" s="87" t="s">
        <v>99</v>
      </c>
      <c r="AO6" s="87"/>
      <c r="AP6" s="87" t="s">
        <v>100</v>
      </c>
      <c r="AQ6" s="87"/>
      <c r="AR6" s="123" t="s">
        <v>101</v>
      </c>
      <c r="AS6" s="123">
        <f>SUM(AJ7:AQ7)</f>
        <v>67.400000000000006</v>
      </c>
      <c r="AU6" s="122" t="s">
        <v>96</v>
      </c>
      <c r="AV6" s="122"/>
      <c r="AW6" s="72"/>
      <c r="AX6" s="72"/>
      <c r="AY6" s="87" t="s">
        <v>97</v>
      </c>
      <c r="AZ6" s="87"/>
      <c r="BA6" s="87" t="s">
        <v>98</v>
      </c>
      <c r="BB6" s="87"/>
      <c r="BC6" s="87" t="s">
        <v>99</v>
      </c>
      <c r="BD6" s="87"/>
      <c r="BE6" s="87" t="s">
        <v>100</v>
      </c>
      <c r="BF6" s="87"/>
      <c r="BG6" s="123" t="s">
        <v>101</v>
      </c>
      <c r="BH6" s="123">
        <f>SUM(AY7:BF7)</f>
        <v>64.72</v>
      </c>
    </row>
    <row r="7" spans="2:60" ht="15.75" thickBot="1">
      <c r="B7" s="94"/>
      <c r="C7" s="94"/>
      <c r="D7" s="81"/>
      <c r="E7" s="81"/>
      <c r="F7" s="113">
        <f>ПП!D5+ПП!D9+ПП!D11+ПП!D14+ПП!D15</f>
        <v>8.43</v>
      </c>
      <c r="G7" s="70"/>
      <c r="H7" s="113">
        <v>8.1300000000000008</v>
      </c>
      <c r="I7" s="70"/>
      <c r="J7" s="115">
        <f>ПП!D16</f>
        <v>7.72</v>
      </c>
      <c r="K7" s="81"/>
      <c r="L7" s="115">
        <v>48.62</v>
      </c>
      <c r="M7" s="81"/>
      <c r="N7" s="123"/>
      <c r="O7" s="123"/>
      <c r="Q7" s="94"/>
      <c r="R7" s="94"/>
      <c r="S7" s="81"/>
      <c r="T7" s="81"/>
      <c r="U7" s="113">
        <f>ПП!D5+ПП!D9+ПП!D11+ПП!D14+ПП!D15</f>
        <v>8.43</v>
      </c>
      <c r="V7" s="70"/>
      <c r="W7" s="113">
        <f>ПП!D6+ПП!D10+ПП!D18</f>
        <v>8.129999999999999</v>
      </c>
      <c r="X7" s="114"/>
      <c r="Y7" s="115">
        <f>ПП!D16</f>
        <v>7.72</v>
      </c>
      <c r="Z7" s="81"/>
      <c r="AA7" s="115">
        <f>ПП!D7+ПП!D8+ПП!D13+ПП!D17+ПП!D21</f>
        <v>45.940000000000005</v>
      </c>
      <c r="AB7" s="81"/>
      <c r="AC7" s="123"/>
      <c r="AD7" s="123"/>
      <c r="AF7" s="94"/>
      <c r="AG7" s="94"/>
      <c r="AH7" s="81"/>
      <c r="AI7" s="81"/>
      <c r="AJ7" s="113">
        <f>ПП!D5+ПП!D9+ПП!D11+ПП!D14+ПП!D15+ПП!D19</f>
        <v>9.86</v>
      </c>
      <c r="AK7" s="70"/>
      <c r="AL7" s="113">
        <f>ПП!D6+ПП!D10</f>
        <v>5.6099999999999994</v>
      </c>
      <c r="AM7" s="114"/>
      <c r="AN7" s="115">
        <f>ПП!D16+ПП!D20</f>
        <v>14.19</v>
      </c>
      <c r="AO7" s="81"/>
      <c r="AP7" s="115">
        <f>ПП!D7+ПП!D8+ПП!D12+ПП!D21</f>
        <v>37.74</v>
      </c>
      <c r="AQ7" s="81"/>
      <c r="AR7" s="123"/>
      <c r="AS7" s="123"/>
      <c r="AU7" s="94"/>
      <c r="AV7" s="94"/>
      <c r="AW7" s="81"/>
      <c r="AX7" s="81"/>
      <c r="AY7" s="113">
        <f>ПП!D5+ПП!D9+ПП!D11+ПП!D14+ПП!D15+ПП!D19</f>
        <v>9.86</v>
      </c>
      <c r="AZ7" s="70"/>
      <c r="BA7" s="113">
        <f>ПП!D6+ПП!D10</f>
        <v>5.6099999999999994</v>
      </c>
      <c r="BB7" s="114"/>
      <c r="BC7" s="115">
        <f>ПП!D16+ПП!D20</f>
        <v>14.19</v>
      </c>
      <c r="BD7" s="81"/>
      <c r="BE7" s="115">
        <f>ПП!D7+ПП!D8+ПП!D13+ПП!D21</f>
        <v>35.06</v>
      </c>
      <c r="BF7" s="81"/>
      <c r="BG7" s="123"/>
      <c r="BH7" s="123"/>
    </row>
    <row r="8" spans="2:60" ht="15" customHeight="1">
      <c r="B8" s="94" t="s">
        <v>102</v>
      </c>
      <c r="C8" s="94"/>
      <c r="D8" s="81"/>
      <c r="E8" s="81"/>
      <c r="F8" s="95" t="s">
        <v>97</v>
      </c>
      <c r="G8" s="95"/>
      <c r="H8" s="95" t="s">
        <v>98</v>
      </c>
      <c r="I8" s="95"/>
      <c r="J8" s="95" t="s">
        <v>99</v>
      </c>
      <c r="K8" s="95"/>
      <c r="L8" s="95" t="s">
        <v>100</v>
      </c>
      <c r="M8" s="96"/>
      <c r="N8" s="111" t="s">
        <v>101</v>
      </c>
      <c r="O8" s="97">
        <f>SUM(F9:M9)</f>
        <v>59</v>
      </c>
      <c r="Q8" s="94" t="s">
        <v>102</v>
      </c>
      <c r="R8" s="94"/>
      <c r="S8" s="81"/>
      <c r="T8" s="81"/>
      <c r="U8" s="95" t="s">
        <v>97</v>
      </c>
      <c r="V8" s="95"/>
      <c r="W8" s="95" t="s">
        <v>98</v>
      </c>
      <c r="X8" s="95"/>
      <c r="Y8" s="95" t="s">
        <v>99</v>
      </c>
      <c r="Z8" s="95"/>
      <c r="AA8" s="95" t="s">
        <v>100</v>
      </c>
      <c r="AB8" s="96"/>
      <c r="AC8" s="111" t="s">
        <v>101</v>
      </c>
      <c r="AD8" s="97">
        <f>SUM(U9:AB9)</f>
        <v>58.660000000000004</v>
      </c>
      <c r="AF8" s="94" t="s">
        <v>102</v>
      </c>
      <c r="AG8" s="94"/>
      <c r="AH8" s="81"/>
      <c r="AI8" s="81"/>
      <c r="AJ8" s="95" t="s">
        <v>97</v>
      </c>
      <c r="AK8" s="95"/>
      <c r="AL8" s="95" t="s">
        <v>98</v>
      </c>
      <c r="AM8" s="95"/>
      <c r="AN8" s="95" t="s">
        <v>99</v>
      </c>
      <c r="AO8" s="95"/>
      <c r="AP8" s="95" t="s">
        <v>100</v>
      </c>
      <c r="AQ8" s="96"/>
      <c r="AR8" s="111" t="s">
        <v>101</v>
      </c>
      <c r="AS8" s="97">
        <f>SUM(AJ9:AQ9)</f>
        <v>54.74</v>
      </c>
      <c r="AU8" s="94" t="s">
        <v>102</v>
      </c>
      <c r="AV8" s="94"/>
      <c r="AW8" s="81"/>
      <c r="AX8" s="81"/>
      <c r="AY8" s="95" t="s">
        <v>97</v>
      </c>
      <c r="AZ8" s="95"/>
      <c r="BA8" s="95" t="s">
        <v>98</v>
      </c>
      <c r="BB8" s="95"/>
      <c r="BC8" s="95" t="s">
        <v>99</v>
      </c>
      <c r="BD8" s="95"/>
      <c r="BE8" s="95" t="s">
        <v>100</v>
      </c>
      <c r="BF8" s="96"/>
      <c r="BG8" s="111" t="s">
        <v>101</v>
      </c>
      <c r="BH8" s="97">
        <f>SUM(AY9:BF9)</f>
        <v>52.06</v>
      </c>
    </row>
    <row r="9" spans="2:60" ht="15.75" thickBot="1">
      <c r="B9" s="94"/>
      <c r="C9" s="94"/>
      <c r="D9" s="81"/>
      <c r="E9" s="81"/>
      <c r="F9" s="69" t="s">
        <v>5</v>
      </c>
      <c r="G9" s="70"/>
      <c r="H9" s="113">
        <v>5</v>
      </c>
      <c r="I9" s="114"/>
      <c r="J9" s="113">
        <v>12</v>
      </c>
      <c r="K9" s="114"/>
      <c r="L9" s="115">
        <v>42</v>
      </c>
      <c r="M9" s="113"/>
      <c r="N9" s="112"/>
      <c r="O9" s="98"/>
      <c r="Q9" s="94"/>
      <c r="R9" s="94"/>
      <c r="S9" s="81"/>
      <c r="T9" s="81"/>
      <c r="U9" s="69" t="s">
        <v>5</v>
      </c>
      <c r="V9" s="70"/>
      <c r="W9" s="69">
        <v>5</v>
      </c>
      <c r="X9" s="70"/>
      <c r="Y9" s="115">
        <f>AA7-42+Y7</f>
        <v>11.660000000000004</v>
      </c>
      <c r="Z9" s="81"/>
      <c r="AA9" s="81">
        <v>42</v>
      </c>
      <c r="AB9" s="69"/>
      <c r="AC9" s="112"/>
      <c r="AD9" s="98"/>
      <c r="AF9" s="94"/>
      <c r="AG9" s="94"/>
      <c r="AH9" s="81"/>
      <c r="AI9" s="81"/>
      <c r="AJ9" s="69" t="s">
        <v>5</v>
      </c>
      <c r="AK9" s="70"/>
      <c r="AL9" s="113">
        <v>5</v>
      </c>
      <c r="AM9" s="114"/>
      <c r="AN9" s="115">
        <f>12</f>
        <v>12</v>
      </c>
      <c r="AO9" s="115"/>
      <c r="AP9" s="115">
        <v>37.74</v>
      </c>
      <c r="AQ9" s="113"/>
      <c r="AR9" s="112"/>
      <c r="AS9" s="98"/>
      <c r="AU9" s="94"/>
      <c r="AV9" s="94"/>
      <c r="AW9" s="81"/>
      <c r="AX9" s="81"/>
      <c r="AY9" s="69" t="s">
        <v>5</v>
      </c>
      <c r="AZ9" s="70"/>
      <c r="BA9" s="113">
        <v>5</v>
      </c>
      <c r="BB9" s="114"/>
      <c r="BC9" s="115">
        <f>12</f>
        <v>12</v>
      </c>
      <c r="BD9" s="115"/>
      <c r="BE9" s="115">
        <v>35.06</v>
      </c>
      <c r="BF9" s="113"/>
      <c r="BG9" s="112"/>
      <c r="BH9" s="98"/>
    </row>
    <row r="10" spans="2:60" ht="15.75" thickBot="1">
      <c r="D10" s="1"/>
      <c r="S10" s="1"/>
      <c r="AH10" s="1"/>
      <c r="AW10" s="1"/>
    </row>
    <row r="11" spans="2:60" ht="15.75" thickBot="1">
      <c r="B11" s="119" t="s">
        <v>103</v>
      </c>
      <c r="C11" s="120"/>
      <c r="D11" s="120"/>
      <c r="E11" s="120"/>
      <c r="F11" s="120"/>
      <c r="G11" s="120"/>
      <c r="H11" s="120"/>
      <c r="I11" s="120"/>
      <c r="J11" s="131"/>
      <c r="K11" s="131"/>
      <c r="L11" s="132"/>
      <c r="Q11" s="119" t="s">
        <v>103</v>
      </c>
      <c r="R11" s="120"/>
      <c r="S11" s="120"/>
      <c r="T11" s="120"/>
      <c r="U11" s="120"/>
      <c r="V11" s="120"/>
      <c r="W11" s="120"/>
      <c r="X11" s="120"/>
      <c r="Y11" s="131"/>
      <c r="Z11" s="131"/>
      <c r="AA11" s="132"/>
      <c r="AF11" s="119" t="s">
        <v>103</v>
      </c>
      <c r="AG11" s="120"/>
      <c r="AH11" s="120"/>
      <c r="AI11" s="120"/>
      <c r="AJ11" s="120"/>
      <c r="AK11" s="120"/>
      <c r="AL11" s="120"/>
      <c r="AM11" s="120"/>
      <c r="AN11" s="131"/>
      <c r="AO11" s="131"/>
      <c r="AP11" s="132"/>
      <c r="AU11" s="119" t="s">
        <v>103</v>
      </c>
      <c r="AV11" s="120"/>
      <c r="AW11" s="120"/>
      <c r="AX11" s="120"/>
      <c r="AY11" s="120"/>
      <c r="AZ11" s="120"/>
      <c r="BA11" s="120"/>
      <c r="BB11" s="120"/>
      <c r="BC11" s="131"/>
      <c r="BD11" s="131"/>
      <c r="BE11" s="132"/>
    </row>
    <row r="12" spans="2:60">
      <c r="B12" s="133" t="s">
        <v>104</v>
      </c>
      <c r="C12" s="133"/>
      <c r="D12" s="133"/>
      <c r="E12" s="133"/>
      <c r="F12" s="134"/>
      <c r="G12" s="134"/>
      <c r="H12" s="81" t="s">
        <v>122</v>
      </c>
      <c r="I12" s="135"/>
      <c r="J12" s="135"/>
      <c r="K12" s="135"/>
      <c r="L12" s="135"/>
      <c r="Q12" s="133" t="s">
        <v>104</v>
      </c>
      <c r="R12" s="133"/>
      <c r="S12" s="133"/>
      <c r="T12" s="133"/>
      <c r="U12" s="134"/>
      <c r="V12" s="134"/>
      <c r="W12" s="81" t="s">
        <v>122</v>
      </c>
      <c r="X12" s="135"/>
      <c r="Y12" s="135"/>
      <c r="Z12" s="135"/>
      <c r="AA12" s="135"/>
      <c r="AF12" s="133" t="s">
        <v>104</v>
      </c>
      <c r="AG12" s="133"/>
      <c r="AH12" s="133"/>
      <c r="AI12" s="133"/>
      <c r="AJ12" s="134"/>
      <c r="AK12" s="134"/>
      <c r="AL12" s="81" t="s">
        <v>122</v>
      </c>
      <c r="AM12" s="135"/>
      <c r="AN12" s="135"/>
      <c r="AO12" s="135"/>
      <c r="AP12" s="135"/>
      <c r="AU12" s="133" t="s">
        <v>104</v>
      </c>
      <c r="AV12" s="133"/>
      <c r="AW12" s="133"/>
      <c r="AX12" s="133"/>
      <c r="AY12" s="134"/>
      <c r="AZ12" s="134"/>
      <c r="BA12" s="81" t="s">
        <v>122</v>
      </c>
      <c r="BB12" s="135"/>
      <c r="BC12" s="135"/>
      <c r="BD12" s="135"/>
      <c r="BE12" s="135"/>
    </row>
    <row r="13" spans="2:60">
      <c r="B13" s="139" t="s">
        <v>105</v>
      </c>
      <c r="C13" s="140"/>
      <c r="D13" s="140"/>
      <c r="E13" s="140"/>
      <c r="F13" s="82"/>
      <c r="G13" s="82"/>
      <c r="H13" s="81" t="s">
        <v>106</v>
      </c>
      <c r="I13" s="135"/>
      <c r="J13" s="135"/>
      <c r="K13" s="135"/>
      <c r="L13" s="135"/>
      <c r="Q13" s="139" t="s">
        <v>105</v>
      </c>
      <c r="R13" s="140"/>
      <c r="S13" s="140"/>
      <c r="T13" s="140"/>
      <c r="U13" s="82"/>
      <c r="V13" s="82"/>
      <c r="W13" s="81" t="s">
        <v>106</v>
      </c>
      <c r="X13" s="135"/>
      <c r="Y13" s="135"/>
      <c r="Z13" s="135"/>
      <c r="AA13" s="135"/>
      <c r="AF13" s="139" t="s">
        <v>105</v>
      </c>
      <c r="AG13" s="140"/>
      <c r="AH13" s="140"/>
      <c r="AI13" s="140"/>
      <c r="AJ13" s="82"/>
      <c r="AK13" s="82"/>
      <c r="AL13" s="81" t="s">
        <v>106</v>
      </c>
      <c r="AM13" s="135"/>
      <c r="AN13" s="135"/>
      <c r="AO13" s="135"/>
      <c r="AP13" s="135"/>
      <c r="AU13" s="139" t="s">
        <v>105</v>
      </c>
      <c r="AV13" s="140"/>
      <c r="AW13" s="140"/>
      <c r="AX13" s="140"/>
      <c r="AY13" s="82"/>
      <c r="AZ13" s="82"/>
      <c r="BA13" s="81" t="s">
        <v>106</v>
      </c>
      <c r="BB13" s="135"/>
      <c r="BC13" s="135"/>
      <c r="BD13" s="135"/>
      <c r="BE13" s="135"/>
    </row>
    <row r="14" spans="2:60" ht="30" customHeight="1" thickBot="1">
      <c r="B14" s="141" t="s">
        <v>107</v>
      </c>
      <c r="C14" s="141"/>
      <c r="D14" s="141"/>
      <c r="E14" s="141"/>
      <c r="F14" s="141"/>
      <c r="G14" s="141"/>
      <c r="H14" s="88">
        <v>14</v>
      </c>
      <c r="I14" s="89"/>
      <c r="J14" s="89"/>
      <c r="K14" s="89"/>
      <c r="L14" s="90"/>
      <c r="Q14" s="141" t="s">
        <v>107</v>
      </c>
      <c r="R14" s="141"/>
      <c r="S14" s="141"/>
      <c r="T14" s="141"/>
      <c r="U14" s="141"/>
      <c r="V14" s="141"/>
      <c r="W14" s="88">
        <v>14</v>
      </c>
      <c r="X14" s="89"/>
      <c r="Y14" s="89"/>
      <c r="Z14" s="89"/>
      <c r="AA14" s="90"/>
      <c r="AF14" s="141" t="s">
        <v>107</v>
      </c>
      <c r="AG14" s="141"/>
      <c r="AH14" s="141"/>
      <c r="AI14" s="141"/>
      <c r="AJ14" s="141"/>
      <c r="AK14" s="141"/>
      <c r="AL14" s="88">
        <v>14</v>
      </c>
      <c r="AM14" s="89"/>
      <c r="AN14" s="89"/>
      <c r="AO14" s="89"/>
      <c r="AP14" s="90"/>
      <c r="AU14" s="141" t="s">
        <v>107</v>
      </c>
      <c r="AV14" s="141"/>
      <c r="AW14" s="141"/>
      <c r="AX14" s="141"/>
      <c r="AY14" s="141"/>
      <c r="AZ14" s="141"/>
      <c r="BA14" s="88">
        <v>14</v>
      </c>
      <c r="BB14" s="89"/>
      <c r="BC14" s="89"/>
      <c r="BD14" s="89"/>
      <c r="BE14" s="90"/>
    </row>
    <row r="15" spans="2:60" ht="30" customHeight="1" thickBot="1">
      <c r="B15" s="142" t="s">
        <v>108</v>
      </c>
      <c r="C15" s="143"/>
      <c r="D15" s="143"/>
      <c r="E15" s="143"/>
      <c r="F15" s="143"/>
      <c r="G15" s="144"/>
      <c r="H15" s="91">
        <v>0.79</v>
      </c>
      <c r="I15" s="92"/>
      <c r="J15" s="92"/>
      <c r="K15" s="92"/>
      <c r="L15" s="93"/>
      <c r="Q15" s="142" t="s">
        <v>108</v>
      </c>
      <c r="R15" s="143"/>
      <c r="S15" s="143"/>
      <c r="T15" s="143"/>
      <c r="U15" s="143"/>
      <c r="V15" s="144"/>
      <c r="W15" s="91">
        <v>0.79</v>
      </c>
      <c r="X15" s="92"/>
      <c r="Y15" s="92"/>
      <c r="Z15" s="92"/>
      <c r="AA15" s="93"/>
      <c r="AF15" s="142" t="s">
        <v>108</v>
      </c>
      <c r="AG15" s="143"/>
      <c r="AH15" s="143"/>
      <c r="AI15" s="143"/>
      <c r="AJ15" s="143"/>
      <c r="AK15" s="144"/>
      <c r="AL15" s="91">
        <v>0.79</v>
      </c>
      <c r="AM15" s="92"/>
      <c r="AN15" s="92"/>
      <c r="AO15" s="92"/>
      <c r="AP15" s="93"/>
      <c r="AU15" s="142" t="s">
        <v>108</v>
      </c>
      <c r="AV15" s="143"/>
      <c r="AW15" s="143"/>
      <c r="AX15" s="143"/>
      <c r="AY15" s="143"/>
      <c r="AZ15" s="144"/>
      <c r="BA15" s="91">
        <v>0.79</v>
      </c>
      <c r="BB15" s="92"/>
      <c r="BC15" s="92"/>
      <c r="BD15" s="92"/>
      <c r="BE15" s="93"/>
    </row>
    <row r="16" spans="2:60" ht="15.75" thickBot="1">
      <c r="D16" s="1"/>
      <c r="S16" s="1"/>
      <c r="AH16" s="1"/>
      <c r="AW16" s="1"/>
    </row>
    <row r="17" spans="2:60" ht="15.75" thickBot="1">
      <c r="B17" s="127" t="s">
        <v>109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130"/>
      <c r="Q17" s="127" t="s">
        <v>109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30"/>
      <c r="AF17" s="127" t="s">
        <v>109</v>
      </c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30"/>
      <c r="AU17" s="127" t="s">
        <v>109</v>
      </c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30"/>
    </row>
    <row r="18" spans="2:60" ht="18" customHeight="1">
      <c r="B18" s="124" t="s">
        <v>110</v>
      </c>
      <c r="C18" s="125"/>
      <c r="D18" s="125"/>
      <c r="E18" s="145" t="s">
        <v>99</v>
      </c>
      <c r="F18" s="146"/>
      <c r="G18" s="147">
        <v>1</v>
      </c>
      <c r="H18" s="146"/>
      <c r="I18" s="136" t="s">
        <v>111</v>
      </c>
      <c r="J18" s="137"/>
      <c r="K18" s="137"/>
      <c r="L18" s="137"/>
      <c r="M18" s="137"/>
      <c r="N18" s="137"/>
      <c r="O18" s="138"/>
      <c r="Q18" s="124" t="s">
        <v>110</v>
      </c>
      <c r="R18" s="125"/>
      <c r="S18" s="125"/>
      <c r="T18" s="145" t="s">
        <v>99</v>
      </c>
      <c r="U18" s="146"/>
      <c r="V18" s="147">
        <v>3</v>
      </c>
      <c r="W18" s="146"/>
      <c r="X18" s="136" t="s">
        <v>111</v>
      </c>
      <c r="Y18" s="137"/>
      <c r="Z18" s="137"/>
      <c r="AA18" s="137"/>
      <c r="AB18" s="137"/>
      <c r="AC18" s="137"/>
      <c r="AD18" s="138"/>
      <c r="AF18" s="124" t="s">
        <v>110</v>
      </c>
      <c r="AG18" s="125"/>
      <c r="AH18" s="125"/>
      <c r="AI18" s="145" t="s">
        <v>99</v>
      </c>
      <c r="AJ18" s="146"/>
      <c r="AK18" s="147">
        <v>3</v>
      </c>
      <c r="AL18" s="146"/>
      <c r="AM18" s="136" t="s">
        <v>111</v>
      </c>
      <c r="AN18" s="137"/>
      <c r="AO18" s="137"/>
      <c r="AP18" s="137"/>
      <c r="AQ18" s="137"/>
      <c r="AR18" s="137"/>
      <c r="AS18" s="138"/>
      <c r="AU18" s="124" t="s">
        <v>110</v>
      </c>
      <c r="AV18" s="125"/>
      <c r="AW18" s="125"/>
      <c r="AX18" s="145" t="s">
        <v>99</v>
      </c>
      <c r="AY18" s="146"/>
      <c r="AZ18" s="147">
        <v>3</v>
      </c>
      <c r="BA18" s="146"/>
      <c r="BB18" s="136" t="s">
        <v>111</v>
      </c>
      <c r="BC18" s="137"/>
      <c r="BD18" s="137"/>
      <c r="BE18" s="137"/>
      <c r="BF18" s="137"/>
      <c r="BG18" s="137"/>
      <c r="BH18" s="138"/>
    </row>
    <row r="19" spans="2:60" ht="18" customHeight="1">
      <c r="B19" s="126"/>
      <c r="C19" s="81"/>
      <c r="D19" s="81"/>
      <c r="E19" s="149" t="s">
        <v>112</v>
      </c>
      <c r="F19" s="70"/>
      <c r="G19" s="148">
        <v>5</v>
      </c>
      <c r="H19" s="70"/>
      <c r="I19" s="82"/>
      <c r="J19" s="82"/>
      <c r="K19" s="82"/>
      <c r="L19" s="82"/>
      <c r="M19" s="82"/>
      <c r="N19" s="82"/>
      <c r="O19" s="101"/>
      <c r="Q19" s="126"/>
      <c r="R19" s="81"/>
      <c r="S19" s="81"/>
      <c r="T19" s="149" t="s">
        <v>112</v>
      </c>
      <c r="U19" s="70"/>
      <c r="V19" s="148">
        <v>3</v>
      </c>
      <c r="W19" s="70"/>
      <c r="X19" s="82"/>
      <c r="Y19" s="82"/>
      <c r="Z19" s="82"/>
      <c r="AA19" s="82"/>
      <c r="AB19" s="82"/>
      <c r="AC19" s="82"/>
      <c r="AD19" s="101"/>
      <c r="AF19" s="126"/>
      <c r="AG19" s="81"/>
      <c r="AH19" s="81"/>
      <c r="AI19" s="149" t="s">
        <v>112</v>
      </c>
      <c r="AJ19" s="70"/>
      <c r="AK19" s="148">
        <v>3</v>
      </c>
      <c r="AL19" s="70"/>
      <c r="AM19" s="82"/>
      <c r="AN19" s="82"/>
      <c r="AO19" s="82"/>
      <c r="AP19" s="82"/>
      <c r="AQ19" s="82"/>
      <c r="AR19" s="82"/>
      <c r="AS19" s="101"/>
      <c r="AU19" s="126"/>
      <c r="AV19" s="81"/>
      <c r="AW19" s="81"/>
      <c r="AX19" s="149" t="s">
        <v>112</v>
      </c>
      <c r="AY19" s="70"/>
      <c r="AZ19" s="148">
        <v>3</v>
      </c>
      <c r="BA19" s="70"/>
      <c r="BB19" s="82"/>
      <c r="BC19" s="82"/>
      <c r="BD19" s="82"/>
      <c r="BE19" s="82"/>
      <c r="BF19" s="82"/>
      <c r="BG19" s="82"/>
      <c r="BH19" s="101"/>
    </row>
    <row r="20" spans="2:60" ht="35.1" customHeight="1">
      <c r="B20" s="105" t="s">
        <v>0</v>
      </c>
      <c r="C20" s="106"/>
      <c r="D20" s="106"/>
      <c r="E20" s="107">
        <v>610</v>
      </c>
      <c r="F20" s="107"/>
      <c r="G20" s="107"/>
      <c r="H20" s="107"/>
      <c r="I20" s="99" t="s">
        <v>113</v>
      </c>
      <c r="J20" s="100"/>
      <c r="K20" s="100"/>
      <c r="L20" s="100"/>
      <c r="M20" s="100"/>
      <c r="N20" s="100"/>
      <c r="O20" s="101"/>
      <c r="Q20" s="105" t="s">
        <v>0</v>
      </c>
      <c r="R20" s="106"/>
      <c r="S20" s="106"/>
      <c r="T20" s="107">
        <v>635</v>
      </c>
      <c r="U20" s="107"/>
      <c r="V20" s="107"/>
      <c r="W20" s="107"/>
      <c r="X20" s="99" t="s">
        <v>113</v>
      </c>
      <c r="Y20" s="100"/>
      <c r="Z20" s="100"/>
      <c r="AA20" s="100"/>
      <c r="AB20" s="100"/>
      <c r="AC20" s="100"/>
      <c r="AD20" s="101"/>
      <c r="AF20" s="105" t="s">
        <v>0</v>
      </c>
      <c r="AG20" s="106"/>
      <c r="AH20" s="106"/>
      <c r="AI20" s="107">
        <v>600</v>
      </c>
      <c r="AJ20" s="107"/>
      <c r="AK20" s="107"/>
      <c r="AL20" s="107"/>
      <c r="AM20" s="99" t="s">
        <v>113</v>
      </c>
      <c r="AN20" s="100"/>
      <c r="AO20" s="100"/>
      <c r="AP20" s="100"/>
      <c r="AQ20" s="100"/>
      <c r="AR20" s="100"/>
      <c r="AS20" s="101"/>
      <c r="AU20" s="105" t="s">
        <v>0</v>
      </c>
      <c r="AV20" s="106"/>
      <c r="AW20" s="106"/>
      <c r="AX20" s="107">
        <v>625</v>
      </c>
      <c r="AY20" s="107"/>
      <c r="AZ20" s="107"/>
      <c r="BA20" s="107"/>
      <c r="BB20" s="99" t="s">
        <v>113</v>
      </c>
      <c r="BC20" s="100"/>
      <c r="BD20" s="100"/>
      <c r="BE20" s="100"/>
      <c r="BF20" s="100"/>
      <c r="BG20" s="100"/>
      <c r="BH20" s="101"/>
    </row>
    <row r="21" spans="2:60" ht="35.1" customHeight="1">
      <c r="B21" s="105" t="s">
        <v>114</v>
      </c>
      <c r="C21" s="106"/>
      <c r="D21" s="106"/>
      <c r="E21" s="107">
        <v>12</v>
      </c>
      <c r="F21" s="107"/>
      <c r="G21" s="107"/>
      <c r="H21" s="107"/>
      <c r="I21" s="99" t="s">
        <v>156</v>
      </c>
      <c r="J21" s="100"/>
      <c r="K21" s="100"/>
      <c r="L21" s="100"/>
      <c r="M21" s="100"/>
      <c r="N21" s="100"/>
      <c r="O21" s="101"/>
      <c r="Q21" s="105" t="s">
        <v>114</v>
      </c>
      <c r="R21" s="106"/>
      <c r="S21" s="106"/>
      <c r="T21" s="107">
        <v>13</v>
      </c>
      <c r="U21" s="107"/>
      <c r="V21" s="107"/>
      <c r="W21" s="107"/>
      <c r="X21" s="99" t="s">
        <v>115</v>
      </c>
      <c r="Y21" s="100"/>
      <c r="Z21" s="100"/>
      <c r="AA21" s="100"/>
      <c r="AB21" s="100"/>
      <c r="AC21" s="100"/>
      <c r="AD21" s="101"/>
      <c r="AF21" s="105" t="s">
        <v>114</v>
      </c>
      <c r="AG21" s="106"/>
      <c r="AH21" s="106"/>
      <c r="AI21" s="107">
        <v>13</v>
      </c>
      <c r="AJ21" s="107"/>
      <c r="AK21" s="107"/>
      <c r="AL21" s="107"/>
      <c r="AM21" s="99" t="s">
        <v>115</v>
      </c>
      <c r="AN21" s="100"/>
      <c r="AO21" s="100"/>
      <c r="AP21" s="100"/>
      <c r="AQ21" s="100"/>
      <c r="AR21" s="100"/>
      <c r="AS21" s="101"/>
      <c r="AU21" s="105" t="s">
        <v>114</v>
      </c>
      <c r="AV21" s="106"/>
      <c r="AW21" s="106"/>
      <c r="AX21" s="107">
        <v>13</v>
      </c>
      <c r="AY21" s="107"/>
      <c r="AZ21" s="107"/>
      <c r="BA21" s="107"/>
      <c r="BB21" s="99" t="s">
        <v>115</v>
      </c>
      <c r="BC21" s="100"/>
      <c r="BD21" s="100"/>
      <c r="BE21" s="100"/>
      <c r="BF21" s="100"/>
      <c r="BG21" s="100"/>
      <c r="BH21" s="101"/>
    </row>
    <row r="22" spans="2:60" ht="35.1" customHeight="1" thickBot="1">
      <c r="B22" s="108" t="s">
        <v>110</v>
      </c>
      <c r="C22" s="109"/>
      <c r="D22" s="109"/>
      <c r="E22" s="110">
        <f>O3*O8*H15</f>
        <v>53.83455</v>
      </c>
      <c r="F22" s="110"/>
      <c r="G22" s="110"/>
      <c r="H22" s="110"/>
      <c r="I22" s="102" t="s">
        <v>116</v>
      </c>
      <c r="J22" s="103"/>
      <c r="K22" s="103"/>
      <c r="L22" s="103"/>
      <c r="M22" s="103"/>
      <c r="N22" s="103"/>
      <c r="O22" s="104"/>
      <c r="Q22" s="108" t="s">
        <v>110</v>
      </c>
      <c r="R22" s="109"/>
      <c r="S22" s="109"/>
      <c r="T22" s="110">
        <f>AD3*AD8*W15</f>
        <v>47.767289230769229</v>
      </c>
      <c r="U22" s="110"/>
      <c r="V22" s="110"/>
      <c r="W22" s="110"/>
      <c r="X22" s="102" t="s">
        <v>116</v>
      </c>
      <c r="Y22" s="103"/>
      <c r="Z22" s="103"/>
      <c r="AA22" s="103"/>
      <c r="AB22" s="103"/>
      <c r="AC22" s="103"/>
      <c r="AD22" s="104"/>
      <c r="AF22" s="108" t="s">
        <v>110</v>
      </c>
      <c r="AG22" s="109"/>
      <c r="AH22" s="109"/>
      <c r="AI22" s="110">
        <f>AS3*AS8*AL15</f>
        <v>44.907853846153856</v>
      </c>
      <c r="AJ22" s="110"/>
      <c r="AK22" s="110"/>
      <c r="AL22" s="110"/>
      <c r="AM22" s="102" t="s">
        <v>116</v>
      </c>
      <c r="AN22" s="103"/>
      <c r="AO22" s="103"/>
      <c r="AP22" s="103"/>
      <c r="AQ22" s="103"/>
      <c r="AR22" s="103"/>
      <c r="AS22" s="104"/>
      <c r="AU22" s="108" t="s">
        <v>110</v>
      </c>
      <c r="AV22" s="109"/>
      <c r="AW22" s="109"/>
      <c r="AX22" s="110">
        <f>BH3*BH8*BA15</f>
        <v>40.621216615384618</v>
      </c>
      <c r="AY22" s="110"/>
      <c r="AZ22" s="110"/>
      <c r="BA22" s="110"/>
      <c r="BB22" s="102" t="s">
        <v>116</v>
      </c>
      <c r="BC22" s="103"/>
      <c r="BD22" s="103"/>
      <c r="BE22" s="103"/>
      <c r="BF22" s="103"/>
      <c r="BG22" s="103"/>
      <c r="BH22" s="104"/>
    </row>
  </sheetData>
  <mergeCells count="197">
    <mergeCell ref="AU21:AW21"/>
    <mergeCell ref="AX21:BA21"/>
    <mergeCell ref="BB21:BH21"/>
    <mergeCell ref="AU22:AW22"/>
    <mergeCell ref="AX22:BA22"/>
    <mergeCell ref="BB22:BH22"/>
    <mergeCell ref="AU17:BH17"/>
    <mergeCell ref="AU18:AW19"/>
    <mergeCell ref="AX18:AY18"/>
    <mergeCell ref="AZ18:BA18"/>
    <mergeCell ref="BB18:BH19"/>
    <mergeCell ref="AX19:AY19"/>
    <mergeCell ref="AZ19:BA19"/>
    <mergeCell ref="AU20:AW20"/>
    <mergeCell ref="AX20:BA20"/>
    <mergeCell ref="BB20:BH20"/>
    <mergeCell ref="AU11:BE11"/>
    <mergeCell ref="AU12:AZ12"/>
    <mergeCell ref="BA12:BE12"/>
    <mergeCell ref="AU13:AZ13"/>
    <mergeCell ref="BA13:BE13"/>
    <mergeCell ref="AU14:AZ14"/>
    <mergeCell ref="BA14:BE14"/>
    <mergeCell ref="AU15:AZ15"/>
    <mergeCell ref="BA15:BE15"/>
    <mergeCell ref="AU8:AX9"/>
    <mergeCell ref="AY8:AZ8"/>
    <mergeCell ref="BA8:BB8"/>
    <mergeCell ref="BC8:BD8"/>
    <mergeCell ref="BE8:BF8"/>
    <mergeCell ref="BG8:BG9"/>
    <mergeCell ref="BH8:BH9"/>
    <mergeCell ref="AY9:AZ9"/>
    <mergeCell ref="BA9:BB9"/>
    <mergeCell ref="BC9:BD9"/>
    <mergeCell ref="BE9:BF9"/>
    <mergeCell ref="AU2:BH2"/>
    <mergeCell ref="AU5:BH5"/>
    <mergeCell ref="AU6:AX7"/>
    <mergeCell ref="AY6:AZ6"/>
    <mergeCell ref="BA6:BB6"/>
    <mergeCell ref="BC6:BD6"/>
    <mergeCell ref="BE6:BF6"/>
    <mergeCell ref="BG6:BG7"/>
    <mergeCell ref="BH6:BH7"/>
    <mergeCell ref="AY7:AZ7"/>
    <mergeCell ref="BA7:BB7"/>
    <mergeCell ref="BC7:BD7"/>
    <mergeCell ref="BE7:BF7"/>
    <mergeCell ref="AF20:AH20"/>
    <mergeCell ref="AI20:AL20"/>
    <mergeCell ref="AM20:AS20"/>
    <mergeCell ref="AF21:AH21"/>
    <mergeCell ref="AI21:AL21"/>
    <mergeCell ref="AM21:AS21"/>
    <mergeCell ref="AF22:AH22"/>
    <mergeCell ref="AI22:AL22"/>
    <mergeCell ref="AM22:AS22"/>
    <mergeCell ref="AF14:AK14"/>
    <mergeCell ref="AL14:AP14"/>
    <mergeCell ref="AF15:AK15"/>
    <mergeCell ref="AL15:AP15"/>
    <mergeCell ref="AF17:AS17"/>
    <mergeCell ref="AF18:AH19"/>
    <mergeCell ref="AI18:AJ18"/>
    <mergeCell ref="AK18:AL18"/>
    <mergeCell ref="AM18:AS19"/>
    <mergeCell ref="AI19:AJ19"/>
    <mergeCell ref="AK19:AL19"/>
    <mergeCell ref="AF11:AP11"/>
    <mergeCell ref="AF12:AK12"/>
    <mergeCell ref="AL12:AP12"/>
    <mergeCell ref="AF8:AI9"/>
    <mergeCell ref="AJ8:AK8"/>
    <mergeCell ref="AL8:AM8"/>
    <mergeCell ref="AN8:AO8"/>
    <mergeCell ref="AP8:AQ8"/>
    <mergeCell ref="AF13:AK13"/>
    <mergeCell ref="AL13:AP13"/>
    <mergeCell ref="AC6:AC7"/>
    <mergeCell ref="AD6:AD7"/>
    <mergeCell ref="U7:V7"/>
    <mergeCell ref="W7:X7"/>
    <mergeCell ref="Y7:Z7"/>
    <mergeCell ref="AR8:AR9"/>
    <mergeCell ref="AS8:AS9"/>
    <mergeCell ref="AJ9:AK9"/>
    <mergeCell ref="AL9:AM9"/>
    <mergeCell ref="AN9:AO9"/>
    <mergeCell ref="AP9:AQ9"/>
    <mergeCell ref="X18:AD19"/>
    <mergeCell ref="T19:U19"/>
    <mergeCell ref="V19:W19"/>
    <mergeCell ref="Q20:S20"/>
    <mergeCell ref="T20:W20"/>
    <mergeCell ref="X20:AD20"/>
    <mergeCell ref="B1:AD1"/>
    <mergeCell ref="AF2:AS2"/>
    <mergeCell ref="AF5:AS5"/>
    <mergeCell ref="AF6:AI7"/>
    <mergeCell ref="AJ6:AK6"/>
    <mergeCell ref="AL6:AM6"/>
    <mergeCell ref="AN6:AO6"/>
    <mergeCell ref="AP6:AQ6"/>
    <mergeCell ref="AR6:AR7"/>
    <mergeCell ref="AS6:AS7"/>
    <mergeCell ref="AJ7:AK7"/>
    <mergeCell ref="AL7:AM7"/>
    <mergeCell ref="AN7:AO7"/>
    <mergeCell ref="AP7:AQ7"/>
    <mergeCell ref="Q2:AD2"/>
    <mergeCell ref="Q5:AD5"/>
    <mergeCell ref="Q6:T7"/>
    <mergeCell ref="U6:V6"/>
    <mergeCell ref="B21:D21"/>
    <mergeCell ref="E21:H21"/>
    <mergeCell ref="B22:D22"/>
    <mergeCell ref="E22:H22"/>
    <mergeCell ref="B18:D19"/>
    <mergeCell ref="B17:O17"/>
    <mergeCell ref="B20:D20"/>
    <mergeCell ref="E20:H20"/>
    <mergeCell ref="B11:L11"/>
    <mergeCell ref="B12:G12"/>
    <mergeCell ref="H12:L12"/>
    <mergeCell ref="I20:O20"/>
    <mergeCell ref="I18:O19"/>
    <mergeCell ref="B13:G13"/>
    <mergeCell ref="H13:L13"/>
    <mergeCell ref="B14:G14"/>
    <mergeCell ref="H14:L14"/>
    <mergeCell ref="B15:G15"/>
    <mergeCell ref="H15:L15"/>
    <mergeCell ref="E18:F18"/>
    <mergeCell ref="G18:H18"/>
    <mergeCell ref="G19:H19"/>
    <mergeCell ref="E19:F19"/>
    <mergeCell ref="B2:O2"/>
    <mergeCell ref="B5:O5"/>
    <mergeCell ref="B6:E7"/>
    <mergeCell ref="F6:G6"/>
    <mergeCell ref="H6:I6"/>
    <mergeCell ref="J6:K6"/>
    <mergeCell ref="L6:M6"/>
    <mergeCell ref="N6:N7"/>
    <mergeCell ref="F7:G7"/>
    <mergeCell ref="H7:I7"/>
    <mergeCell ref="J7:K7"/>
    <mergeCell ref="L7:M7"/>
    <mergeCell ref="O6:O7"/>
    <mergeCell ref="B8:E9"/>
    <mergeCell ref="F8:G8"/>
    <mergeCell ref="H8:I8"/>
    <mergeCell ref="J8:K8"/>
    <mergeCell ref="L8:M8"/>
    <mergeCell ref="F9:G9"/>
    <mergeCell ref="H9:I9"/>
    <mergeCell ref="J9:K9"/>
    <mergeCell ref="L9:M9"/>
    <mergeCell ref="O8:O9"/>
    <mergeCell ref="I21:O21"/>
    <mergeCell ref="I22:O22"/>
    <mergeCell ref="Q21:S21"/>
    <mergeCell ref="T21:W21"/>
    <mergeCell ref="X21:AD21"/>
    <mergeCell ref="Q22:S22"/>
    <mergeCell ref="T22:W22"/>
    <mergeCell ref="X22:AD22"/>
    <mergeCell ref="AC8:AC9"/>
    <mergeCell ref="AD8:AD9"/>
    <mergeCell ref="N8:N9"/>
    <mergeCell ref="Y9:Z9"/>
    <mergeCell ref="Q11:AA11"/>
    <mergeCell ref="Q12:V12"/>
    <mergeCell ref="W12:AA12"/>
    <mergeCell ref="Q13:V13"/>
    <mergeCell ref="W13:AA13"/>
    <mergeCell ref="Q14:V14"/>
    <mergeCell ref="Q15:V15"/>
    <mergeCell ref="Q17:AD17"/>
    <mergeCell ref="Q18:S19"/>
    <mergeCell ref="T18:U18"/>
    <mergeCell ref="V18:W18"/>
    <mergeCell ref="AA6:AB6"/>
    <mergeCell ref="Y6:Z6"/>
    <mergeCell ref="AA9:AB9"/>
    <mergeCell ref="W14:AA14"/>
    <mergeCell ref="W15:AA15"/>
    <mergeCell ref="Q8:T9"/>
    <mergeCell ref="U8:V8"/>
    <mergeCell ref="W8:X8"/>
    <mergeCell ref="Y8:Z8"/>
    <mergeCell ref="AA8:AB8"/>
    <mergeCell ref="U9:V9"/>
    <mergeCell ref="W9:X9"/>
    <mergeCell ref="AA7:AB7"/>
    <mergeCell ref="W6:X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МАРШРУТ</vt:lpstr>
      <vt:lpstr>ЗАПАСНЫЕ ВАРИАНТЫ</vt:lpstr>
      <vt:lpstr>ПП</vt:lpstr>
      <vt:lpstr>РАСЧЕТ КС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2022-12-05T20:00:42Z</dcterms:modified>
</cp:coreProperties>
</file>