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fi-my.sharepoint.com/personal/tatyana_lapshina_sanofi_com/Documents/Documents/"/>
    </mc:Choice>
  </mc:AlternateContent>
  <xr:revisionPtr revIDLastSave="0" documentId="8_{6F198995-EFC8-466D-AF92-58EF9F008B50}" xr6:coauthVersionLast="47" xr6:coauthVersionMax="47" xr10:uidLastSave="{00000000-0000-0000-0000-000000000000}"/>
  <bookViews>
    <workbookView xWindow="-110" yWindow="-110" windowWidth="19420" windowHeight="11620" xr2:uid="{5BAD7812-69AF-44D1-B00D-5089FDC221E3}"/>
  </bookViews>
  <sheets>
    <sheet name="Расчет к.т." sheetId="1" r:id="rId1"/>
    <sheet name="Интенсивность расчет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50" i="1"/>
  <c r="B29" i="1"/>
  <c r="A45" i="2"/>
  <c r="B2" i="1"/>
  <c r="L40" i="2"/>
  <c r="K40" i="2"/>
  <c r="J40" i="2"/>
  <c r="J39" i="2"/>
  <c r="I39" i="2"/>
  <c r="B39" i="2"/>
  <c r="I40" i="2"/>
  <c r="L39" i="2"/>
  <c r="K39" i="2"/>
  <c r="K12" i="2"/>
  <c r="K17" i="2"/>
  <c r="E39" i="2"/>
  <c r="E40" i="2"/>
  <c r="D39" i="2"/>
  <c r="D40" i="2"/>
  <c r="C39" i="2"/>
  <c r="C40" i="2"/>
  <c r="B40" i="2"/>
  <c r="K6" i="2"/>
  <c r="K32" i="2"/>
  <c r="K28" i="2"/>
  <c r="K25" i="2"/>
  <c r="K22" i="2"/>
  <c r="K19" i="2"/>
  <c r="K15" i="2"/>
  <c r="K9" i="2"/>
  <c r="K3" i="2"/>
  <c r="D28" i="2"/>
  <c r="D25" i="2"/>
  <c r="D22" i="2"/>
  <c r="D19" i="2"/>
  <c r="D17" i="2"/>
  <c r="D15" i="2"/>
  <c r="D6" i="2"/>
  <c r="D32" i="2"/>
  <c r="D12" i="2"/>
  <c r="D9" i="2"/>
  <c r="D3" i="2"/>
  <c r="M45" i="2"/>
  <c r="H45" i="2"/>
  <c r="F45" i="2"/>
  <c r="B49" i="1"/>
  <c r="B48" i="1"/>
  <c r="D42" i="1"/>
  <c r="E42" i="1"/>
  <c r="D41" i="1"/>
  <c r="E41" i="1"/>
  <c r="E40" i="1"/>
  <c r="E37" i="1"/>
  <c r="E34" i="1"/>
  <c r="F25" i="1"/>
  <c r="D16" i="1"/>
  <c r="E16" i="1"/>
  <c r="D15" i="1"/>
  <c r="E15" i="1"/>
  <c r="E14" i="1"/>
  <c r="E11" i="1"/>
  <c r="E8" i="1"/>
  <c r="F51" i="1"/>
</calcChain>
</file>

<file path=xl/sharedStrings.xml><?xml version="1.0" encoding="utf-8"?>
<sst xmlns="http://schemas.openxmlformats.org/spreadsheetml/2006/main" count="186" uniqueCount="60">
  <si>
    <t>I</t>
  </si>
  <si>
    <t>A</t>
  </si>
  <si>
    <t xml:space="preserve">1. Основной трек с учетом межсезонья </t>
  </si>
  <si>
    <t xml:space="preserve">Номер </t>
  </si>
  <si>
    <t xml:space="preserve">Название </t>
  </si>
  <si>
    <t>Баллы по базе</t>
  </si>
  <si>
    <t>Если межсезонье С=1.1</t>
  </si>
  <si>
    <t>Географический Г=1.1</t>
  </si>
  <si>
    <t>Категория (3 к.т. От 4 и менее 8)</t>
  </si>
  <si>
    <t xml:space="preserve">траверс </t>
  </si>
  <si>
    <t>2 кс</t>
  </si>
  <si>
    <t xml:space="preserve">	траверс хр. Надыр-Бек</t>
  </si>
  <si>
    <t>3 кс</t>
  </si>
  <si>
    <t>подъём на хр. Гимринский</t>
  </si>
  <si>
    <t>подъём ущ. Андийское Койсу</t>
  </si>
  <si>
    <t>1кс</t>
  </si>
  <si>
    <t xml:space="preserve">	подъём на плато Матлас</t>
  </si>
  <si>
    <t xml:space="preserve">	спуск с Хунзахского плато к Заибу</t>
  </si>
  <si>
    <t xml:space="preserve">	перевал Дарада-Мурадинский</t>
  </si>
  <si>
    <t>перевал Арчалавар</t>
  </si>
  <si>
    <t>3кс</t>
  </si>
  <si>
    <t xml:space="preserve">	перевал 2273 м</t>
  </si>
  <si>
    <t>перевал Чирагский</t>
  </si>
  <si>
    <t xml:space="preserve">	перевал 2430</t>
  </si>
  <si>
    <t xml:space="preserve">С учетом сезонно-географического показателя ПП остаются в 3 к.т. </t>
  </si>
  <si>
    <t xml:space="preserve">К.т. </t>
  </si>
  <si>
    <t xml:space="preserve">Сумма по ПП </t>
  </si>
  <si>
    <t>Макс.</t>
  </si>
  <si>
    <t xml:space="preserve">В рассчет </t>
  </si>
  <si>
    <t xml:space="preserve">Тотал </t>
  </si>
  <si>
    <t>Итог</t>
  </si>
  <si>
    <t xml:space="preserve">3 к.т. </t>
  </si>
  <si>
    <t>3 к.т. (18-34)</t>
  </si>
  <si>
    <t xml:space="preserve">Lф – фактическая протяженность маршрута, км; </t>
  </si>
  <si>
    <t xml:space="preserve">Lн – номинальная протяженность маршрута по таб. №1, км; </t>
  </si>
  <si>
    <t xml:space="preserve">Tф – фактическая продолжительность прохождения маршрута, дней; </t>
  </si>
  <si>
    <t xml:space="preserve">Tн – продолжительность похода по таб. №1, дней; </t>
  </si>
  <si>
    <t xml:space="preserve">I = (Lф*Кэп + ЛП)*Tн / (Tф*Lн), где
</t>
  </si>
  <si>
    <t>Кэп – коэффициент эквивалентного пробега;</t>
  </si>
  <si>
    <t>ЛП – локальные препятствия на маршруте</t>
  </si>
  <si>
    <t>Интенсивность  по основному маршруту</t>
  </si>
  <si>
    <t>№ дня</t>
  </si>
  <si>
    <t>Кач-во дороги</t>
  </si>
  <si>
    <t>Пробег</t>
  </si>
  <si>
    <t>Общий пробег</t>
  </si>
  <si>
    <t>в</t>
  </si>
  <si>
    <t>х</t>
  </si>
  <si>
    <t>с</t>
  </si>
  <si>
    <t>н</t>
  </si>
  <si>
    <t>Общий пробег по разным типам дорог</t>
  </si>
  <si>
    <t>кач-во дороги</t>
  </si>
  <si>
    <t>выс</t>
  </si>
  <si>
    <t>хор</t>
  </si>
  <si>
    <t>средн</t>
  </si>
  <si>
    <t>низк</t>
  </si>
  <si>
    <t>км</t>
  </si>
  <si>
    <t>m</t>
  </si>
  <si>
    <t>Кэп</t>
  </si>
  <si>
    <t xml:space="preserve">Интенсивность по запасным участкам </t>
  </si>
  <si>
    <t xml:space="preserve">2. Расчет с учетом запасных треков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</si>
</sst>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0" borderId="0" xfId="0" applyBorder="1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1" fillId="8" borderId="6" xfId="0" applyFont="1" applyFill="1" applyBorder="1" applyAlignment="1">
      <alignment vertical="center"/>
    </xf>
    <xf numFmtId="0" fontId="1" fillId="8" borderId="7" xfId="0" applyFont="1" applyFill="1" applyBorder="1" applyAlignment="1">
      <alignment vertical="center"/>
    </xf>
    <xf numFmtId="0" fontId="1" fillId="8" borderId="8" xfId="0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8" xfId="0" applyBorder="1" applyAlignment="1">
      <alignment vertical="top" wrapText="1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0" fillId="0" borderId="21" xfId="0" applyBorder="1"/>
    <xf numFmtId="0" fontId="0" fillId="3" borderId="16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0" borderId="16" xfId="0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4" xfId="0" applyBorder="1"/>
    <xf numFmtId="0" fontId="0" fillId="3" borderId="0" xfId="0" applyFill="1"/>
    <xf numFmtId="0" fontId="0" fillId="5" borderId="23" xfId="0" applyFill="1" applyBorder="1"/>
    <xf numFmtId="0" fontId="0" fillId="5" borderId="0" xfId="0" applyFill="1"/>
    <xf numFmtId="0" fontId="0" fillId="0" borderId="26" xfId="0" applyBorder="1"/>
    <xf numFmtId="0" fontId="0" fillId="4" borderId="3" xfId="0" applyFill="1" applyBorder="1" applyAlignment="1">
      <alignment horizontal="left"/>
    </xf>
    <xf numFmtId="0" fontId="1" fillId="8" borderId="1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0" fillId="9" borderId="9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5B09F-0507-4552-9214-FFCC9C51F276}">
  <dimension ref="A1:G51"/>
  <sheetViews>
    <sheetView tabSelected="1" topLeftCell="B42" workbookViewId="0">
      <selection activeCell="F25" sqref="F25"/>
    </sheetView>
  </sheetViews>
  <sheetFormatPr defaultRowHeight="14.5" x14ac:dyDescent="0.35"/>
  <cols>
    <col min="1" max="1" width="15.1796875" customWidth="1"/>
    <col min="2" max="2" width="31.90625" customWidth="1"/>
    <col min="3" max="3" width="10.1796875" customWidth="1"/>
    <col min="4" max="4" width="12.54296875" customWidth="1"/>
    <col min="5" max="5" width="12.36328125" customWidth="1"/>
    <col min="6" max="6" width="13.26953125" customWidth="1"/>
    <col min="7" max="7" width="9.453125" customWidth="1"/>
    <col min="8" max="8" width="16.90625" customWidth="1"/>
    <col min="9" max="10" width="16.54296875" customWidth="1"/>
  </cols>
  <sheetData>
    <row r="1" spans="1:6" x14ac:dyDescent="0.35">
      <c r="A1" s="2" t="s">
        <v>2</v>
      </c>
      <c r="B1" s="2"/>
      <c r="C1" s="37">
        <v>33.468379200000008</v>
      </c>
      <c r="D1" s="37" t="s">
        <v>31</v>
      </c>
    </row>
    <row r="2" spans="1:6" ht="17.5" customHeight="1" x14ac:dyDescent="0.35">
      <c r="A2" s="1" t="s">
        <v>0</v>
      </c>
      <c r="B2" s="1">
        <f>'Интенсивность расчет'!A45</f>
        <v>1.0085454545454546</v>
      </c>
    </row>
    <row r="3" spans="1:6" x14ac:dyDescent="0.35">
      <c r="A3" s="1" t="s">
        <v>1</v>
      </c>
      <c r="B3" s="1">
        <v>0.8</v>
      </c>
    </row>
    <row r="4" spans="1:6" x14ac:dyDescent="0.35">
      <c r="A4" s="15"/>
      <c r="B4" s="16"/>
      <c r="C4" s="15"/>
      <c r="D4" s="15"/>
      <c r="E4" s="15"/>
    </row>
    <row r="5" spans="1:6" x14ac:dyDescent="0.35">
      <c r="E5">
        <v>1.1000000000000001</v>
      </c>
    </row>
    <row r="6" spans="1:6" ht="29" x14ac:dyDescent="0.35">
      <c r="A6" s="1" t="s">
        <v>3</v>
      </c>
      <c r="B6" s="1" t="s">
        <v>4</v>
      </c>
      <c r="C6" s="3" t="s">
        <v>5</v>
      </c>
      <c r="D6" s="1" t="s">
        <v>6</v>
      </c>
      <c r="E6" s="1" t="s">
        <v>7</v>
      </c>
      <c r="F6" s="1" t="s">
        <v>8</v>
      </c>
    </row>
    <row r="7" spans="1:6" x14ac:dyDescent="0.35">
      <c r="A7" s="1">
        <v>1</v>
      </c>
      <c r="B7" s="1" t="s">
        <v>9</v>
      </c>
      <c r="C7" s="1">
        <v>3.97</v>
      </c>
      <c r="D7" s="1"/>
      <c r="E7" s="1"/>
      <c r="F7" s="4" t="s">
        <v>10</v>
      </c>
    </row>
    <row r="8" spans="1:6" x14ac:dyDescent="0.35">
      <c r="A8" s="1">
        <v>2</v>
      </c>
      <c r="B8" s="1" t="s">
        <v>11</v>
      </c>
      <c r="C8" s="1">
        <v>5.25</v>
      </c>
      <c r="D8" s="5">
        <v>5.25</v>
      </c>
      <c r="E8" s="5">
        <f>D8*1.1</f>
        <v>5.7750000000000004</v>
      </c>
      <c r="F8" s="6" t="s">
        <v>12</v>
      </c>
    </row>
    <row r="9" spans="1:6" x14ac:dyDescent="0.35">
      <c r="A9" s="1">
        <v>3</v>
      </c>
      <c r="B9" s="1" t="s">
        <v>13</v>
      </c>
      <c r="C9" s="1">
        <v>2.58</v>
      </c>
      <c r="D9" s="1"/>
      <c r="E9" s="1"/>
      <c r="F9" s="1" t="s">
        <v>10</v>
      </c>
    </row>
    <row r="10" spans="1:6" x14ac:dyDescent="0.35">
      <c r="A10" s="1">
        <v>4</v>
      </c>
      <c r="B10" s="1" t="s">
        <v>14</v>
      </c>
      <c r="C10" s="1">
        <v>1.71</v>
      </c>
      <c r="D10" s="1"/>
      <c r="E10" s="1"/>
      <c r="F10" s="1" t="s">
        <v>15</v>
      </c>
    </row>
    <row r="11" spans="1:6" x14ac:dyDescent="0.35">
      <c r="A11" s="1">
        <v>5</v>
      </c>
      <c r="B11" s="1" t="s">
        <v>16</v>
      </c>
      <c r="C11" s="1">
        <v>4.7</v>
      </c>
      <c r="D11" s="5">
        <v>5.17</v>
      </c>
      <c r="E11" s="5">
        <f>D11*E5</f>
        <v>5.6870000000000003</v>
      </c>
      <c r="F11" s="6" t="s">
        <v>12</v>
      </c>
    </row>
    <row r="12" spans="1:6" x14ac:dyDescent="0.35">
      <c r="A12" s="1">
        <v>6</v>
      </c>
      <c r="B12" s="1" t="s">
        <v>17</v>
      </c>
      <c r="C12" s="1">
        <v>2.66</v>
      </c>
      <c r="D12" s="1"/>
      <c r="E12" s="1"/>
      <c r="F12" s="1" t="s">
        <v>10</v>
      </c>
    </row>
    <row r="13" spans="1:6" x14ac:dyDescent="0.35">
      <c r="A13" s="1">
        <v>7</v>
      </c>
      <c r="B13" s="1" t="s">
        <v>18</v>
      </c>
      <c r="C13" s="1">
        <v>3.48</v>
      </c>
      <c r="D13" s="1"/>
      <c r="E13" s="1"/>
      <c r="F13" s="1" t="s">
        <v>10</v>
      </c>
    </row>
    <row r="14" spans="1:6" x14ac:dyDescent="0.35">
      <c r="A14" s="1">
        <v>8</v>
      </c>
      <c r="B14" s="1" t="s">
        <v>19</v>
      </c>
      <c r="C14" s="1">
        <v>5.27</v>
      </c>
      <c r="D14" s="5">
        <v>5.9729999999999999</v>
      </c>
      <c r="E14" s="5">
        <f>D14*E5*E5</f>
        <v>7.2273300000000011</v>
      </c>
      <c r="F14" s="6" t="s">
        <v>20</v>
      </c>
    </row>
    <row r="15" spans="1:6" x14ac:dyDescent="0.35">
      <c r="A15" s="1">
        <v>9</v>
      </c>
      <c r="B15" s="1" t="s">
        <v>21</v>
      </c>
      <c r="C15" s="1">
        <v>5.83</v>
      </c>
      <c r="D15" s="5">
        <f>C15*E5</f>
        <v>6.4130000000000003</v>
      </c>
      <c r="E15" s="5">
        <f>D15</f>
        <v>6.4130000000000003</v>
      </c>
      <c r="F15" s="6" t="s">
        <v>12</v>
      </c>
    </row>
    <row r="16" spans="1:6" x14ac:dyDescent="0.35">
      <c r="A16" s="1">
        <v>10</v>
      </c>
      <c r="B16" s="1" t="s">
        <v>22</v>
      </c>
      <c r="C16" s="1">
        <v>5.57</v>
      </c>
      <c r="D16" s="5">
        <f>C16*E5</f>
        <v>6.1270000000000007</v>
      </c>
      <c r="E16" s="5">
        <f>D16</f>
        <v>6.1270000000000007</v>
      </c>
      <c r="F16" s="6" t="s">
        <v>12</v>
      </c>
    </row>
    <row r="17" spans="1:7" x14ac:dyDescent="0.35">
      <c r="A17" s="1">
        <v>11</v>
      </c>
      <c r="B17" s="1" t="s">
        <v>23</v>
      </c>
      <c r="C17" s="1">
        <v>3.75</v>
      </c>
      <c r="D17" s="1"/>
      <c r="E17" s="1"/>
      <c r="F17" s="1" t="s">
        <v>10</v>
      </c>
    </row>
    <row r="18" spans="1:7" x14ac:dyDescent="0.35">
      <c r="D18" s="39" t="s">
        <v>24</v>
      </c>
      <c r="E18" s="39"/>
      <c r="F18" s="39"/>
    </row>
    <row r="20" spans="1:7" x14ac:dyDescent="0.35">
      <c r="A20" s="1" t="s">
        <v>25</v>
      </c>
      <c r="B20" s="1" t="s">
        <v>26</v>
      </c>
      <c r="C20" s="1" t="s">
        <v>27</v>
      </c>
      <c r="D20" s="1" t="s">
        <v>28</v>
      </c>
    </row>
    <row r="21" spans="1:7" x14ac:dyDescent="0.35">
      <c r="A21" s="1">
        <v>1</v>
      </c>
      <c r="B21" s="1">
        <v>1.71</v>
      </c>
      <c r="C21" s="8">
        <v>3</v>
      </c>
      <c r="D21" s="1">
        <v>1.71</v>
      </c>
    </row>
    <row r="22" spans="1:7" x14ac:dyDescent="0.35">
      <c r="A22" s="1">
        <v>2</v>
      </c>
      <c r="B22" s="1">
        <v>16.440000000000001</v>
      </c>
      <c r="C22" s="8">
        <v>7</v>
      </c>
      <c r="D22" s="1">
        <v>7</v>
      </c>
    </row>
    <row r="23" spans="1:7" x14ac:dyDescent="0.35">
      <c r="A23" s="1">
        <v>3</v>
      </c>
      <c r="B23" s="1">
        <v>26.619999999999997</v>
      </c>
      <c r="C23" s="8">
        <v>24</v>
      </c>
      <c r="D23" s="1">
        <v>24</v>
      </c>
    </row>
    <row r="24" spans="1:7" x14ac:dyDescent="0.35">
      <c r="A24" t="s">
        <v>29</v>
      </c>
      <c r="F24">
        <f>SUM(D21:D23)</f>
        <v>32.71</v>
      </c>
    </row>
    <row r="25" spans="1:7" x14ac:dyDescent="0.35">
      <c r="A25" t="s">
        <v>30</v>
      </c>
      <c r="F25" s="37">
        <f>F24*B2*B3</f>
        <v>26.391617454545457</v>
      </c>
      <c r="G25" s="37" t="s">
        <v>31</v>
      </c>
    </row>
    <row r="28" spans="1:7" x14ac:dyDescent="0.35">
      <c r="A28" s="2" t="s">
        <v>59</v>
      </c>
      <c r="B28" s="2"/>
      <c r="C28" s="37">
        <v>24.038424000000003</v>
      </c>
      <c r="D28" s="37" t="s">
        <v>32</v>
      </c>
      <c r="E28">
        <v>1.1000000000000001</v>
      </c>
    </row>
    <row r="29" spans="1:7" x14ac:dyDescent="0.35">
      <c r="A29" s="1" t="s">
        <v>0</v>
      </c>
      <c r="B29" s="1">
        <f>'Интенсивность расчет'!H45</f>
        <v>0.98099999999999998</v>
      </c>
    </row>
    <row r="30" spans="1:7" x14ac:dyDescent="0.35">
      <c r="A30" s="1" t="s">
        <v>1</v>
      </c>
      <c r="B30" s="1">
        <v>0.8</v>
      </c>
    </row>
    <row r="32" spans="1:7" ht="29" x14ac:dyDescent="0.35">
      <c r="A32" s="1" t="s">
        <v>3</v>
      </c>
      <c r="B32" s="1" t="s">
        <v>4</v>
      </c>
      <c r="C32" s="3" t="s">
        <v>5</v>
      </c>
      <c r="D32" s="1" t="s">
        <v>6</v>
      </c>
      <c r="E32" s="1" t="s">
        <v>7</v>
      </c>
      <c r="F32" s="1" t="s">
        <v>8</v>
      </c>
    </row>
    <row r="33" spans="1:6" x14ac:dyDescent="0.35">
      <c r="A33" s="1">
        <v>1</v>
      </c>
      <c r="B33" s="1" t="s">
        <v>9</v>
      </c>
      <c r="C33" s="1">
        <v>3.97</v>
      </c>
      <c r="D33" s="1"/>
      <c r="E33" s="1"/>
      <c r="F33" s="4" t="s">
        <v>10</v>
      </c>
    </row>
    <row r="34" spans="1:6" x14ac:dyDescent="0.35">
      <c r="A34" s="1">
        <v>2</v>
      </c>
      <c r="B34" s="1" t="s">
        <v>11</v>
      </c>
      <c r="C34" s="1">
        <v>5.25</v>
      </c>
      <c r="D34" s="5">
        <v>5.25</v>
      </c>
      <c r="E34" s="5">
        <f>D34*1.1</f>
        <v>5.7750000000000004</v>
      </c>
      <c r="F34" s="6" t="s">
        <v>12</v>
      </c>
    </row>
    <row r="35" spans="1:6" x14ac:dyDescent="0.35">
      <c r="A35" s="7">
        <v>3</v>
      </c>
      <c r="B35" s="7" t="s">
        <v>13</v>
      </c>
      <c r="C35" s="1"/>
      <c r="D35" s="1"/>
      <c r="E35" s="1"/>
      <c r="F35" s="1" t="s">
        <v>10</v>
      </c>
    </row>
    <row r="36" spans="1:6" x14ac:dyDescent="0.35">
      <c r="A36" s="1">
        <v>4</v>
      </c>
      <c r="B36" s="1" t="s">
        <v>14</v>
      </c>
      <c r="C36" s="1">
        <v>1.71</v>
      </c>
      <c r="D36" s="1"/>
      <c r="E36" s="1"/>
      <c r="F36" s="1" t="s">
        <v>15</v>
      </c>
    </row>
    <row r="37" spans="1:6" x14ac:dyDescent="0.35">
      <c r="A37" s="7">
        <v>5</v>
      </c>
      <c r="B37" s="7" t="s">
        <v>16</v>
      </c>
      <c r="C37" s="1"/>
      <c r="D37" s="5">
        <v>5.17</v>
      </c>
      <c r="E37" s="5">
        <f>D37*E28</f>
        <v>5.6870000000000003</v>
      </c>
      <c r="F37" s="6" t="s">
        <v>12</v>
      </c>
    </row>
    <row r="38" spans="1:6" x14ac:dyDescent="0.35">
      <c r="A38" s="7">
        <v>6</v>
      </c>
      <c r="B38" s="7" t="s">
        <v>17</v>
      </c>
      <c r="C38" s="1"/>
      <c r="D38" s="1"/>
      <c r="E38" s="1"/>
      <c r="F38" s="1" t="s">
        <v>10</v>
      </c>
    </row>
    <row r="39" spans="1:6" x14ac:dyDescent="0.35">
      <c r="A39" s="1">
        <v>7</v>
      </c>
      <c r="B39" s="1" t="s">
        <v>18</v>
      </c>
      <c r="C39" s="1">
        <v>3.48</v>
      </c>
      <c r="D39" s="1"/>
      <c r="E39" s="1"/>
      <c r="F39" s="1" t="s">
        <v>10</v>
      </c>
    </row>
    <row r="40" spans="1:6" x14ac:dyDescent="0.35">
      <c r="A40" s="1">
        <v>8</v>
      </c>
      <c r="B40" s="1" t="s">
        <v>19</v>
      </c>
      <c r="C40" s="1">
        <v>5.27</v>
      </c>
      <c r="D40" s="5">
        <v>5.9729999999999999</v>
      </c>
      <c r="E40" s="5">
        <f>D40*E28*E28</f>
        <v>7.2273300000000011</v>
      </c>
      <c r="F40" s="6" t="s">
        <v>20</v>
      </c>
    </row>
    <row r="41" spans="1:6" x14ac:dyDescent="0.35">
      <c r="A41" s="1">
        <v>9</v>
      </c>
      <c r="B41" s="1" t="s">
        <v>21</v>
      </c>
      <c r="C41" s="1">
        <v>5.83</v>
      </c>
      <c r="D41" s="5">
        <f>C41*E28</f>
        <v>6.4130000000000003</v>
      </c>
      <c r="E41" s="5">
        <f>D41</f>
        <v>6.4130000000000003</v>
      </c>
      <c r="F41" s="6" t="s">
        <v>12</v>
      </c>
    </row>
    <row r="42" spans="1:6" x14ac:dyDescent="0.35">
      <c r="A42" s="1">
        <v>10</v>
      </c>
      <c r="B42" s="1" t="s">
        <v>22</v>
      </c>
      <c r="C42" s="1">
        <v>5.57</v>
      </c>
      <c r="D42" s="5">
        <f>C42*E28</f>
        <v>6.1270000000000007</v>
      </c>
      <c r="E42" s="5">
        <f>D42</f>
        <v>6.1270000000000007</v>
      </c>
      <c r="F42" s="6" t="s">
        <v>12</v>
      </c>
    </row>
    <row r="43" spans="1:6" x14ac:dyDescent="0.35">
      <c r="A43" s="1">
        <v>11</v>
      </c>
      <c r="B43" s="1" t="s">
        <v>23</v>
      </c>
      <c r="C43" s="1">
        <v>3.75</v>
      </c>
      <c r="D43" s="1"/>
      <c r="E43" s="1"/>
      <c r="F43" s="1" t="s">
        <v>10</v>
      </c>
    </row>
    <row r="44" spans="1:6" x14ac:dyDescent="0.35">
      <c r="D44" s="39" t="s">
        <v>24</v>
      </c>
      <c r="E44" s="39"/>
      <c r="F44" s="39"/>
    </row>
    <row r="46" spans="1:6" x14ac:dyDescent="0.35">
      <c r="A46" s="1" t="s">
        <v>25</v>
      </c>
      <c r="B46" s="1" t="s">
        <v>26</v>
      </c>
      <c r="C46" s="1" t="s">
        <v>27</v>
      </c>
      <c r="D46" s="1" t="s">
        <v>28</v>
      </c>
    </row>
    <row r="47" spans="1:6" x14ac:dyDescent="0.35">
      <c r="A47" s="1">
        <v>1</v>
      </c>
      <c r="B47" s="1">
        <v>1.71</v>
      </c>
      <c r="C47" s="8">
        <v>3</v>
      </c>
      <c r="D47" s="1">
        <v>1.71</v>
      </c>
    </row>
    <row r="48" spans="1:6" x14ac:dyDescent="0.35">
      <c r="A48" s="1">
        <v>2</v>
      </c>
      <c r="B48" s="1">
        <f>C39+C43+C33</f>
        <v>11.200000000000001</v>
      </c>
      <c r="C48" s="8">
        <v>7</v>
      </c>
      <c r="D48" s="1">
        <v>7</v>
      </c>
    </row>
    <row r="49" spans="1:7" x14ac:dyDescent="0.35">
      <c r="A49" s="1">
        <v>3</v>
      </c>
      <c r="B49" s="1">
        <f>C34+C40+C41+C42</f>
        <v>21.92</v>
      </c>
      <c r="C49" s="8">
        <v>24</v>
      </c>
      <c r="D49" s="1">
        <v>21.92</v>
      </c>
    </row>
    <row r="50" spans="1:7" x14ac:dyDescent="0.35">
      <c r="A50" t="s">
        <v>29</v>
      </c>
      <c r="F50">
        <f>SUM(D47:D49)</f>
        <v>30.630000000000003</v>
      </c>
    </row>
    <row r="51" spans="1:7" x14ac:dyDescent="0.35">
      <c r="A51" t="s">
        <v>30</v>
      </c>
      <c r="F51">
        <f>F50*B29*B30</f>
        <v>24.038424000000003</v>
      </c>
      <c r="G51" t="s">
        <v>32</v>
      </c>
    </row>
  </sheetData>
  <mergeCells count="2">
    <mergeCell ref="D18:F18"/>
    <mergeCell ref="D44:F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B2409-44ED-4D63-9335-322D04FC7B55}">
  <dimension ref="A1:O45"/>
  <sheetViews>
    <sheetView topLeftCell="A30" zoomScale="90" zoomScaleNormal="90" workbookViewId="0">
      <selection activeCell="E45" sqref="E45"/>
    </sheetView>
  </sheetViews>
  <sheetFormatPr defaultRowHeight="14.5" x14ac:dyDescent="0.35"/>
  <cols>
    <col min="1" max="5" width="13" customWidth="1"/>
    <col min="8" max="10" width="16" customWidth="1"/>
    <col min="11" max="12" width="12.26953125" customWidth="1"/>
  </cols>
  <sheetData>
    <row r="1" spans="1:12" x14ac:dyDescent="0.35">
      <c r="A1" s="40" t="s">
        <v>40</v>
      </c>
      <c r="B1" s="41"/>
      <c r="C1" s="41"/>
      <c r="D1" s="41"/>
      <c r="E1" s="41"/>
      <c r="F1" s="25"/>
      <c r="G1" s="26"/>
      <c r="H1" s="20" t="s">
        <v>58</v>
      </c>
      <c r="I1" s="19"/>
      <c r="J1" s="20"/>
      <c r="K1" s="20"/>
      <c r="L1" s="21"/>
    </row>
    <row r="2" spans="1:12" x14ac:dyDescent="0.35">
      <c r="A2" s="27" t="s">
        <v>41</v>
      </c>
      <c r="B2" s="12" t="s">
        <v>42</v>
      </c>
      <c r="C2" s="12" t="s">
        <v>43</v>
      </c>
      <c r="D2" s="12" t="s">
        <v>44</v>
      </c>
      <c r="E2" s="9"/>
      <c r="F2" s="9"/>
      <c r="G2" s="28"/>
      <c r="H2" s="22" t="s">
        <v>41</v>
      </c>
      <c r="I2" s="12" t="s">
        <v>42</v>
      </c>
      <c r="J2" s="12" t="s">
        <v>43</v>
      </c>
      <c r="K2" s="12" t="s">
        <v>44</v>
      </c>
    </row>
    <row r="3" spans="1:12" x14ac:dyDescent="0.35">
      <c r="A3" s="52">
        <v>1</v>
      </c>
      <c r="B3" s="13" t="s">
        <v>45</v>
      </c>
      <c r="C3" s="13">
        <v>25</v>
      </c>
      <c r="D3" s="51">
        <f>C3+C4+C5</f>
        <v>52</v>
      </c>
      <c r="E3" s="9"/>
      <c r="F3" s="9"/>
      <c r="G3" s="28"/>
      <c r="H3" s="58">
        <v>1</v>
      </c>
      <c r="I3" s="13" t="s">
        <v>45</v>
      </c>
      <c r="J3" s="13">
        <v>25</v>
      </c>
      <c r="K3" s="64">
        <f>J3+J4+J5</f>
        <v>52</v>
      </c>
    </row>
    <row r="4" spans="1:12" x14ac:dyDescent="0.35">
      <c r="A4" s="52"/>
      <c r="B4" s="13" t="s">
        <v>46</v>
      </c>
      <c r="C4" s="13">
        <v>6</v>
      </c>
      <c r="D4" s="51"/>
      <c r="E4" s="9"/>
      <c r="F4" s="9"/>
      <c r="G4" s="28"/>
      <c r="H4" s="58"/>
      <c r="I4" s="13" t="s">
        <v>46</v>
      </c>
      <c r="J4" s="13">
        <v>6</v>
      </c>
      <c r="K4" s="65"/>
    </row>
    <row r="5" spans="1:12" x14ac:dyDescent="0.35">
      <c r="A5" s="52"/>
      <c r="B5" s="13" t="s">
        <v>47</v>
      </c>
      <c r="C5" s="13">
        <v>21</v>
      </c>
      <c r="D5" s="51"/>
      <c r="E5" s="9"/>
      <c r="F5" s="9"/>
      <c r="G5" s="28"/>
      <c r="H5" s="58"/>
      <c r="I5" s="13" t="s">
        <v>47</v>
      </c>
      <c r="J5" s="13">
        <v>21</v>
      </c>
      <c r="K5" s="66"/>
    </row>
    <row r="6" spans="1:12" x14ac:dyDescent="0.35">
      <c r="A6" s="61">
        <v>2</v>
      </c>
      <c r="B6" s="14" t="s">
        <v>45</v>
      </c>
      <c r="C6" s="14">
        <v>11</v>
      </c>
      <c r="D6" s="46">
        <f>C6+C7+C8</f>
        <v>49</v>
      </c>
      <c r="E6" s="9"/>
      <c r="F6" s="9"/>
      <c r="G6" s="28"/>
      <c r="H6" s="59">
        <v>2</v>
      </c>
      <c r="I6" s="14" t="s">
        <v>45</v>
      </c>
      <c r="J6" s="14">
        <v>53.5</v>
      </c>
      <c r="K6" s="67">
        <f>J6+J7+J8</f>
        <v>63.5</v>
      </c>
    </row>
    <row r="7" spans="1:12" x14ac:dyDescent="0.35">
      <c r="A7" s="62"/>
      <c r="B7" s="12" t="s">
        <v>46</v>
      </c>
      <c r="C7" s="12">
        <v>21</v>
      </c>
      <c r="D7" s="46"/>
      <c r="E7" s="9"/>
      <c r="F7" s="9"/>
      <c r="G7" s="28"/>
      <c r="H7" s="60"/>
      <c r="I7" s="12" t="s">
        <v>46</v>
      </c>
      <c r="J7" s="12">
        <v>10</v>
      </c>
      <c r="K7" s="68"/>
    </row>
    <row r="8" spans="1:12" x14ac:dyDescent="0.35">
      <c r="A8" s="62"/>
      <c r="B8" s="12" t="s">
        <v>47</v>
      </c>
      <c r="C8" s="12">
        <v>17</v>
      </c>
      <c r="D8" s="46"/>
      <c r="E8" s="9"/>
      <c r="F8" s="9"/>
      <c r="G8" s="28"/>
      <c r="H8" s="60"/>
      <c r="I8" s="12" t="s">
        <v>47</v>
      </c>
      <c r="J8" s="12">
        <v>0</v>
      </c>
      <c r="K8" s="69"/>
    </row>
    <row r="9" spans="1:12" x14ac:dyDescent="0.35">
      <c r="A9" s="52">
        <v>3</v>
      </c>
      <c r="B9" s="13" t="s">
        <v>45</v>
      </c>
      <c r="C9" s="13">
        <v>64</v>
      </c>
      <c r="D9" s="51">
        <f>C9+C10+C11</f>
        <v>69</v>
      </c>
      <c r="E9" s="9"/>
      <c r="F9" s="9"/>
      <c r="G9" s="28"/>
      <c r="H9" s="58">
        <v>3</v>
      </c>
      <c r="I9" s="13" t="s">
        <v>45</v>
      </c>
      <c r="J9" s="13">
        <v>39</v>
      </c>
      <c r="K9" s="64">
        <f>J9+J10+J11</f>
        <v>43</v>
      </c>
    </row>
    <row r="10" spans="1:12" x14ac:dyDescent="0.35">
      <c r="A10" s="52"/>
      <c r="B10" s="13" t="s">
        <v>46</v>
      </c>
      <c r="C10" s="13">
        <v>4</v>
      </c>
      <c r="D10" s="51"/>
      <c r="E10" s="9"/>
      <c r="F10" s="9"/>
      <c r="G10" s="28"/>
      <c r="H10" s="58"/>
      <c r="I10" s="13" t="s">
        <v>46</v>
      </c>
      <c r="J10" s="13">
        <v>4</v>
      </c>
      <c r="K10" s="65"/>
    </row>
    <row r="11" spans="1:12" x14ac:dyDescent="0.35">
      <c r="A11" s="52"/>
      <c r="B11" s="13" t="s">
        <v>47</v>
      </c>
      <c r="C11" s="13">
        <v>1</v>
      </c>
      <c r="D11" s="51"/>
      <c r="E11" s="9"/>
      <c r="F11" s="9"/>
      <c r="G11" s="28"/>
      <c r="H11" s="58"/>
      <c r="I11" s="13" t="s">
        <v>47</v>
      </c>
      <c r="J11" s="13">
        <v>0</v>
      </c>
      <c r="K11" s="66"/>
    </row>
    <row r="12" spans="1:12" x14ac:dyDescent="0.35">
      <c r="A12" s="45">
        <v>4</v>
      </c>
      <c r="B12" s="14" t="s">
        <v>45</v>
      </c>
      <c r="C12" s="14">
        <v>22</v>
      </c>
      <c r="D12" s="44">
        <f>C12+C13+C14</f>
        <v>50</v>
      </c>
      <c r="E12" s="9"/>
      <c r="F12" s="9"/>
      <c r="G12" s="28"/>
      <c r="H12" s="56">
        <v>0</v>
      </c>
      <c r="I12" s="14" t="s">
        <v>45</v>
      </c>
      <c r="J12" s="14">
        <v>0</v>
      </c>
      <c r="K12" s="53">
        <f>J12+J13+J14</f>
        <v>0</v>
      </c>
    </row>
    <row r="13" spans="1:12" x14ac:dyDescent="0.35">
      <c r="A13" s="45"/>
      <c r="B13" s="14" t="s">
        <v>46</v>
      </c>
      <c r="C13" s="14">
        <v>28</v>
      </c>
      <c r="D13" s="44"/>
      <c r="E13" s="9"/>
      <c r="F13" s="9"/>
      <c r="G13" s="28"/>
      <c r="H13" s="57"/>
      <c r="I13" s="14" t="s">
        <v>46</v>
      </c>
      <c r="J13" s="14">
        <v>0</v>
      </c>
      <c r="K13" s="54"/>
    </row>
    <row r="14" spans="1:12" x14ac:dyDescent="0.35">
      <c r="A14" s="45"/>
      <c r="B14" s="14" t="s">
        <v>47</v>
      </c>
      <c r="C14" s="14">
        <v>0</v>
      </c>
      <c r="D14" s="44"/>
      <c r="E14" s="9"/>
      <c r="F14" s="9"/>
      <c r="G14" s="28"/>
      <c r="H14" s="70"/>
      <c r="I14" s="14" t="s">
        <v>47</v>
      </c>
      <c r="J14" s="14">
        <v>0</v>
      </c>
      <c r="K14" s="55"/>
    </row>
    <row r="15" spans="1:12" x14ac:dyDescent="0.35">
      <c r="A15" s="56">
        <v>5</v>
      </c>
      <c r="B15" s="14" t="s">
        <v>45</v>
      </c>
      <c r="C15" s="14">
        <v>48.5</v>
      </c>
      <c r="D15" s="53">
        <f>C16+C15</f>
        <v>49.5</v>
      </c>
      <c r="E15" s="9"/>
      <c r="F15" s="9"/>
      <c r="G15" s="28"/>
      <c r="H15" s="79">
        <v>4</v>
      </c>
      <c r="I15" s="14" t="s">
        <v>45</v>
      </c>
      <c r="J15" s="14">
        <v>48.5</v>
      </c>
      <c r="K15" s="53">
        <f>J16+J15</f>
        <v>49.5</v>
      </c>
    </row>
    <row r="16" spans="1:12" x14ac:dyDescent="0.35">
      <c r="A16" s="57"/>
      <c r="B16" s="14" t="s">
        <v>46</v>
      </c>
      <c r="C16" s="14">
        <v>1</v>
      </c>
      <c r="D16" s="54"/>
      <c r="E16" s="9"/>
      <c r="F16" s="9"/>
      <c r="G16" s="28"/>
      <c r="H16" s="80"/>
      <c r="I16" s="14" t="s">
        <v>46</v>
      </c>
      <c r="J16" s="14">
        <v>1</v>
      </c>
      <c r="K16" s="55"/>
    </row>
    <row r="17" spans="1:11" x14ac:dyDescent="0.35">
      <c r="A17" s="45">
        <v>6</v>
      </c>
      <c r="B17" s="14" t="s">
        <v>45</v>
      </c>
      <c r="C17" s="14">
        <v>20</v>
      </c>
      <c r="D17" s="44">
        <f>C17+C18</f>
        <v>50.5</v>
      </c>
      <c r="E17" s="9"/>
      <c r="F17" s="9"/>
      <c r="G17" s="28"/>
      <c r="H17" s="81">
        <v>5</v>
      </c>
      <c r="I17" s="14" t="s">
        <v>45</v>
      </c>
      <c r="J17" s="14">
        <v>20</v>
      </c>
      <c r="K17" s="53">
        <f>J17+J18</f>
        <v>50.5</v>
      </c>
    </row>
    <row r="18" spans="1:11" x14ac:dyDescent="0.35">
      <c r="A18" s="45"/>
      <c r="B18" s="14" t="s">
        <v>46</v>
      </c>
      <c r="C18" s="14">
        <v>30.5</v>
      </c>
      <c r="D18" s="44"/>
      <c r="E18" s="9"/>
      <c r="F18" s="9"/>
      <c r="G18" s="28"/>
      <c r="H18" s="81"/>
      <c r="I18" s="14" t="s">
        <v>46</v>
      </c>
      <c r="J18" s="14">
        <v>30.5</v>
      </c>
      <c r="K18" s="55"/>
    </row>
    <row r="19" spans="1:11" x14ac:dyDescent="0.35">
      <c r="A19" s="48">
        <v>7</v>
      </c>
      <c r="B19" s="14" t="s">
        <v>45</v>
      </c>
      <c r="C19" s="14">
        <v>31</v>
      </c>
      <c r="D19" s="53">
        <f>C19+C20+C21</f>
        <v>49.5</v>
      </c>
      <c r="E19" s="9"/>
      <c r="F19" s="9"/>
      <c r="G19" s="28"/>
      <c r="H19" s="74">
        <v>6</v>
      </c>
      <c r="I19" s="14" t="s">
        <v>45</v>
      </c>
      <c r="J19" s="14">
        <v>31</v>
      </c>
      <c r="K19" s="53">
        <f>J19+J20+J21</f>
        <v>49.5</v>
      </c>
    </row>
    <row r="20" spans="1:11" x14ac:dyDescent="0.35">
      <c r="A20" s="49"/>
      <c r="B20" s="14" t="s">
        <v>46</v>
      </c>
      <c r="C20" s="14">
        <v>15.5</v>
      </c>
      <c r="D20" s="54"/>
      <c r="E20" s="9"/>
      <c r="F20" s="9"/>
      <c r="G20" s="28"/>
      <c r="H20" s="75"/>
      <c r="I20" s="14" t="s">
        <v>46</v>
      </c>
      <c r="J20" s="14">
        <v>15.5</v>
      </c>
      <c r="K20" s="54"/>
    </row>
    <row r="21" spans="1:11" x14ac:dyDescent="0.35">
      <c r="A21" s="50"/>
      <c r="B21" s="14" t="s">
        <v>47</v>
      </c>
      <c r="C21" s="13">
        <v>3</v>
      </c>
      <c r="D21" s="55"/>
      <c r="E21" s="9"/>
      <c r="F21" s="9"/>
      <c r="G21" s="28"/>
      <c r="H21" s="76"/>
      <c r="I21" s="14" t="s">
        <v>47</v>
      </c>
      <c r="J21" s="13">
        <v>3</v>
      </c>
      <c r="K21" s="55"/>
    </row>
    <row r="22" spans="1:11" x14ac:dyDescent="0.35">
      <c r="A22" s="61">
        <v>8</v>
      </c>
      <c r="B22" s="14" t="s">
        <v>45</v>
      </c>
      <c r="C22" s="18">
        <v>3</v>
      </c>
      <c r="D22" s="53">
        <f>C22+C23+C24</f>
        <v>31.5</v>
      </c>
      <c r="E22" s="9"/>
      <c r="F22" s="9"/>
      <c r="G22" s="28"/>
      <c r="H22" s="59">
        <v>7</v>
      </c>
      <c r="I22" s="14" t="s">
        <v>45</v>
      </c>
      <c r="J22" s="18">
        <v>3</v>
      </c>
      <c r="K22" s="53">
        <f>J22+J23+J24</f>
        <v>31.5</v>
      </c>
    </row>
    <row r="23" spans="1:11" x14ac:dyDescent="0.35">
      <c r="A23" s="62"/>
      <c r="B23" s="14" t="s">
        <v>46</v>
      </c>
      <c r="C23" s="18">
        <v>12.5</v>
      </c>
      <c r="D23" s="54"/>
      <c r="E23" s="9"/>
      <c r="F23" s="9"/>
      <c r="G23" s="28"/>
      <c r="H23" s="60"/>
      <c r="I23" s="14" t="s">
        <v>46</v>
      </c>
      <c r="J23" s="18">
        <v>12.5</v>
      </c>
      <c r="K23" s="54"/>
    </row>
    <row r="24" spans="1:11" x14ac:dyDescent="0.35">
      <c r="A24" s="63"/>
      <c r="B24" s="14" t="s">
        <v>47</v>
      </c>
      <c r="C24" s="18">
        <v>16</v>
      </c>
      <c r="D24" s="55"/>
      <c r="E24" s="9"/>
      <c r="F24" s="9"/>
      <c r="G24" s="28"/>
      <c r="H24" s="78"/>
      <c r="I24" s="14" t="s">
        <v>47</v>
      </c>
      <c r="J24" s="18">
        <v>16</v>
      </c>
      <c r="K24" s="55"/>
    </row>
    <row r="25" spans="1:11" x14ac:dyDescent="0.35">
      <c r="A25" s="48">
        <v>9</v>
      </c>
      <c r="B25" s="14" t="s">
        <v>45</v>
      </c>
      <c r="C25" s="18">
        <v>9.5</v>
      </c>
      <c r="D25" s="53">
        <f>C27+C26+C25</f>
        <v>45.5</v>
      </c>
      <c r="E25" s="9"/>
      <c r="F25" s="9"/>
      <c r="G25" s="28"/>
      <c r="H25" s="74">
        <v>8</v>
      </c>
      <c r="I25" s="14" t="s">
        <v>45</v>
      </c>
      <c r="J25" s="18">
        <v>9.5</v>
      </c>
      <c r="K25" s="53">
        <f>J27+J26+J25</f>
        <v>45.5</v>
      </c>
    </row>
    <row r="26" spans="1:11" x14ac:dyDescent="0.35">
      <c r="A26" s="49"/>
      <c r="B26" s="14" t="s">
        <v>46</v>
      </c>
      <c r="C26" s="18">
        <v>0</v>
      </c>
      <c r="D26" s="54"/>
      <c r="E26" s="9"/>
      <c r="F26" s="9"/>
      <c r="G26" s="28"/>
      <c r="H26" s="75"/>
      <c r="I26" s="14" t="s">
        <v>46</v>
      </c>
      <c r="J26" s="18">
        <v>0</v>
      </c>
      <c r="K26" s="54"/>
    </row>
    <row r="27" spans="1:11" x14ac:dyDescent="0.35">
      <c r="A27" s="50"/>
      <c r="B27" s="14" t="s">
        <v>47</v>
      </c>
      <c r="C27" s="13">
        <v>36</v>
      </c>
      <c r="D27" s="55"/>
      <c r="E27" s="9"/>
      <c r="F27" s="9"/>
      <c r="G27" s="28"/>
      <c r="H27" s="76"/>
      <c r="I27" s="14" t="s">
        <v>47</v>
      </c>
      <c r="J27" s="13">
        <v>36</v>
      </c>
      <c r="K27" s="55"/>
    </row>
    <row r="28" spans="1:11" x14ac:dyDescent="0.35">
      <c r="A28" s="47">
        <v>10</v>
      </c>
      <c r="B28" s="12" t="s">
        <v>45</v>
      </c>
      <c r="C28" s="12">
        <v>8</v>
      </c>
      <c r="D28" s="46">
        <f>C28+C29+C31+C30</f>
        <v>63</v>
      </c>
      <c r="E28" s="9"/>
      <c r="F28" s="9"/>
      <c r="G28" s="28"/>
      <c r="H28" s="77">
        <v>9</v>
      </c>
      <c r="I28" s="12" t="s">
        <v>45</v>
      </c>
      <c r="J28" s="12">
        <v>8</v>
      </c>
      <c r="K28" s="67">
        <f>J28+J29+J31+J30</f>
        <v>63</v>
      </c>
    </row>
    <row r="29" spans="1:11" x14ac:dyDescent="0.35">
      <c r="A29" s="47"/>
      <c r="B29" s="12" t="s">
        <v>46</v>
      </c>
      <c r="C29" s="12">
        <v>49</v>
      </c>
      <c r="D29" s="46"/>
      <c r="E29" s="9"/>
      <c r="F29" s="9"/>
      <c r="G29" s="28"/>
      <c r="H29" s="77"/>
      <c r="I29" s="12" t="s">
        <v>46</v>
      </c>
      <c r="J29" s="12">
        <v>49</v>
      </c>
      <c r="K29" s="68"/>
    </row>
    <row r="30" spans="1:11" x14ac:dyDescent="0.35">
      <c r="A30" s="47"/>
      <c r="B30" s="12" t="s">
        <v>47</v>
      </c>
      <c r="C30" s="12">
        <v>0</v>
      </c>
      <c r="D30" s="46"/>
      <c r="E30" s="9"/>
      <c r="F30" s="9"/>
      <c r="G30" s="28"/>
      <c r="H30" s="77"/>
      <c r="I30" s="12" t="s">
        <v>47</v>
      </c>
      <c r="J30" s="12">
        <v>0</v>
      </c>
      <c r="K30" s="68"/>
    </row>
    <row r="31" spans="1:11" x14ac:dyDescent="0.35">
      <c r="A31" s="47"/>
      <c r="B31" s="12" t="s">
        <v>48</v>
      </c>
      <c r="C31" s="12">
        <v>6</v>
      </c>
      <c r="D31" s="46"/>
      <c r="E31" s="9"/>
      <c r="F31" s="9"/>
      <c r="G31" s="28"/>
      <c r="H31" s="77"/>
      <c r="I31" s="12" t="s">
        <v>48</v>
      </c>
      <c r="J31" s="12">
        <v>6</v>
      </c>
      <c r="K31" s="69"/>
    </row>
    <row r="32" spans="1:11" x14ac:dyDescent="0.35">
      <c r="A32" s="52">
        <v>11</v>
      </c>
      <c r="B32" s="13" t="s">
        <v>45</v>
      </c>
      <c r="C32" s="13">
        <v>52.5</v>
      </c>
      <c r="D32" s="51">
        <f>C32+C33+C34</f>
        <v>79.5</v>
      </c>
      <c r="E32" s="9"/>
      <c r="F32" s="9"/>
      <c r="G32" s="28"/>
      <c r="H32" s="58">
        <v>10</v>
      </c>
      <c r="I32" s="13" t="s">
        <v>45</v>
      </c>
      <c r="J32" s="13">
        <v>52.5</v>
      </c>
      <c r="K32" s="64">
        <f>J32+J33+J34</f>
        <v>79.5</v>
      </c>
    </row>
    <row r="33" spans="1:15" x14ac:dyDescent="0.35">
      <c r="A33" s="52"/>
      <c r="B33" s="13" t="s">
        <v>46</v>
      </c>
      <c r="C33" s="13">
        <v>13</v>
      </c>
      <c r="D33" s="51"/>
      <c r="E33" s="9"/>
      <c r="F33" s="9"/>
      <c r="G33" s="28"/>
      <c r="H33" s="58"/>
      <c r="I33" s="13" t="s">
        <v>46</v>
      </c>
      <c r="J33" s="13">
        <v>13</v>
      </c>
      <c r="K33" s="65"/>
    </row>
    <row r="34" spans="1:15" x14ac:dyDescent="0.35">
      <c r="A34" s="52"/>
      <c r="B34" s="13" t="s">
        <v>47</v>
      </c>
      <c r="C34" s="13">
        <v>14</v>
      </c>
      <c r="D34" s="51"/>
      <c r="E34" s="9"/>
      <c r="F34" s="9"/>
      <c r="G34" s="28"/>
      <c r="H34" s="58"/>
      <c r="I34" s="13" t="s">
        <v>47</v>
      </c>
      <c r="J34" s="13">
        <v>14</v>
      </c>
      <c r="K34" s="66"/>
    </row>
    <row r="35" spans="1:15" s="35" customFormat="1" x14ac:dyDescent="0.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x14ac:dyDescent="0.3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x14ac:dyDescent="0.35">
      <c r="A37" s="42" t="s">
        <v>49</v>
      </c>
      <c r="B37" s="43"/>
      <c r="C37" s="43"/>
      <c r="D37" s="43"/>
      <c r="E37" s="43"/>
      <c r="F37" s="9"/>
      <c r="G37" s="28"/>
      <c r="H37" s="71" t="s">
        <v>49</v>
      </c>
      <c r="I37" s="72"/>
      <c r="J37" s="72"/>
      <c r="K37" s="72"/>
      <c r="L37" s="73"/>
    </row>
    <row r="38" spans="1:15" x14ac:dyDescent="0.35">
      <c r="A38" s="30" t="s">
        <v>50</v>
      </c>
      <c r="B38" s="14" t="s">
        <v>51</v>
      </c>
      <c r="C38" s="14" t="s">
        <v>52</v>
      </c>
      <c r="D38" s="14" t="s">
        <v>53</v>
      </c>
      <c r="E38" s="14" t="s">
        <v>54</v>
      </c>
      <c r="F38" s="9"/>
      <c r="G38" s="28"/>
      <c r="H38" s="23" t="s">
        <v>50</v>
      </c>
      <c r="I38" s="14" t="s">
        <v>51</v>
      </c>
      <c r="J38" s="14" t="s">
        <v>52</v>
      </c>
      <c r="K38" s="14" t="s">
        <v>53</v>
      </c>
      <c r="L38" s="14" t="s">
        <v>54</v>
      </c>
    </row>
    <row r="39" spans="1:15" x14ac:dyDescent="0.35">
      <c r="A39" s="31" t="s">
        <v>55</v>
      </c>
      <c r="B39" s="13">
        <f>C32+C28+C17+C12+C9+C6+C15+C3+C25+C22+C19</f>
        <v>294.5</v>
      </c>
      <c r="C39" s="13">
        <f>C4+C7+C10+C13+C18+C29+C33+C26+C23+C20+C16</f>
        <v>180.5</v>
      </c>
      <c r="D39" s="13">
        <f>C34+C30+C27+C24+C21+C14+C11+C8+C5</f>
        <v>108</v>
      </c>
      <c r="E39" s="13">
        <f>C31</f>
        <v>6</v>
      </c>
      <c r="F39" s="9"/>
      <c r="G39" s="28"/>
      <c r="H39" s="18" t="s">
        <v>55</v>
      </c>
      <c r="I39" s="13">
        <f>J32+J28+J17+J12+J9+J6+J3+J22+J25+J15+J19</f>
        <v>290</v>
      </c>
      <c r="J39" s="13">
        <f>J4+J7+J10+J13+J18+J29+J33+J20+J16+J23</f>
        <v>141.5</v>
      </c>
      <c r="K39" s="13">
        <f>J34+J30+J27+J24+J21+J14+J11+J8+J5</f>
        <v>90</v>
      </c>
      <c r="L39" s="13">
        <f>J31</f>
        <v>6</v>
      </c>
    </row>
    <row r="40" spans="1:15" x14ac:dyDescent="0.35">
      <c r="A40" s="30" t="s">
        <v>56</v>
      </c>
      <c r="B40" s="17">
        <f>B39/B45</f>
        <v>0.49915254237288137</v>
      </c>
      <c r="C40" s="17">
        <f>C39/B45</f>
        <v>0.30593220338983051</v>
      </c>
      <c r="D40" s="17">
        <f>D39/B45</f>
        <v>0.18305084745762712</v>
      </c>
      <c r="E40" s="17">
        <f>E39/B45</f>
        <v>1.0169491525423728E-2</v>
      </c>
      <c r="F40" s="9"/>
      <c r="G40" s="28"/>
      <c r="H40" s="23" t="s">
        <v>56</v>
      </c>
      <c r="I40" s="17">
        <f>I39/I45</f>
        <v>0.54976303317535546</v>
      </c>
      <c r="J40" s="17">
        <f>J39/I45</f>
        <v>0.26824644549763033</v>
      </c>
      <c r="K40" s="17">
        <f>K39/I45</f>
        <v>0.17061611374407584</v>
      </c>
      <c r="L40" s="17">
        <f>L39/I45</f>
        <v>1.1374407582938388E-2</v>
      </c>
    </row>
    <row r="41" spans="1:15" x14ac:dyDescent="0.35">
      <c r="A41" s="31" t="s">
        <v>57</v>
      </c>
      <c r="B41" s="13">
        <v>0.8</v>
      </c>
      <c r="C41" s="13">
        <v>1</v>
      </c>
      <c r="D41" s="13">
        <v>1.2</v>
      </c>
      <c r="E41" s="13">
        <v>1.5</v>
      </c>
      <c r="F41" s="9"/>
      <c r="G41" s="28"/>
      <c r="H41" s="18" t="s">
        <v>57</v>
      </c>
      <c r="I41" s="13">
        <v>0.8</v>
      </c>
      <c r="J41" s="13">
        <v>1</v>
      </c>
      <c r="K41" s="13">
        <v>1.2</v>
      </c>
      <c r="L41" s="13">
        <v>1.5</v>
      </c>
    </row>
    <row r="42" spans="1:15" x14ac:dyDescent="0.35">
      <c r="A42" s="29"/>
      <c r="B42" s="9"/>
      <c r="C42" s="9"/>
      <c r="D42" s="9"/>
      <c r="E42" s="9"/>
      <c r="F42" s="9"/>
      <c r="G42" s="28"/>
    </row>
    <row r="43" spans="1:15" x14ac:dyDescent="0.35">
      <c r="A43" s="29"/>
      <c r="B43" s="9"/>
      <c r="C43" s="9"/>
      <c r="D43" s="9"/>
      <c r="E43" s="9"/>
      <c r="F43" s="9"/>
      <c r="G43" s="28"/>
    </row>
    <row r="44" spans="1:15" ht="116" x14ac:dyDescent="0.35">
      <c r="A44" s="32" t="s">
        <v>37</v>
      </c>
      <c r="B44" s="10" t="s">
        <v>33</v>
      </c>
      <c r="C44" s="10" t="s">
        <v>34</v>
      </c>
      <c r="D44" s="10" t="s">
        <v>35</v>
      </c>
      <c r="E44" s="10" t="s">
        <v>36</v>
      </c>
      <c r="F44" s="11" t="s">
        <v>38</v>
      </c>
      <c r="G44" s="33" t="s">
        <v>39</v>
      </c>
      <c r="H44" s="24" t="s">
        <v>37</v>
      </c>
      <c r="I44" s="10" t="s">
        <v>33</v>
      </c>
      <c r="J44" s="10" t="s">
        <v>34</v>
      </c>
      <c r="K44" s="10" t="s">
        <v>35</v>
      </c>
      <c r="L44" s="10" t="s">
        <v>36</v>
      </c>
      <c r="M44" s="11" t="s">
        <v>38</v>
      </c>
      <c r="N44" s="11" t="s">
        <v>39</v>
      </c>
    </row>
    <row r="45" spans="1:15" ht="15" thickBot="1" x14ac:dyDescent="0.4">
      <c r="A45" s="36">
        <f>(B45*F45)*E45/(D45*C45)</f>
        <v>1.0085454545454546</v>
      </c>
      <c r="B45" s="34">
        <v>590</v>
      </c>
      <c r="C45" s="34">
        <v>500</v>
      </c>
      <c r="D45" s="34">
        <v>11</v>
      </c>
      <c r="E45" s="34">
        <v>10</v>
      </c>
      <c r="F45" s="34">
        <f>B40*B41+C40*C41+D40*D41+E40*E41</f>
        <v>0.94016949152542373</v>
      </c>
      <c r="G45" s="38">
        <v>0</v>
      </c>
      <c r="H45" s="6">
        <f>(I45*M45)*L45/(K45*J45)</f>
        <v>0.98099999999999998</v>
      </c>
      <c r="I45" s="1">
        <v>527.5</v>
      </c>
      <c r="J45" s="1">
        <v>500</v>
      </c>
      <c r="K45" s="1">
        <v>10</v>
      </c>
      <c r="L45" s="1">
        <v>10</v>
      </c>
      <c r="M45" s="1">
        <f>I40*I41+J40*J41+K40*K41+L40*L41</f>
        <v>0.92985781990521332</v>
      </c>
      <c r="N45" s="1">
        <v>0</v>
      </c>
    </row>
  </sheetData>
  <mergeCells count="47">
    <mergeCell ref="H37:L37"/>
    <mergeCell ref="K17:K18"/>
    <mergeCell ref="K19:K21"/>
    <mergeCell ref="K22:K24"/>
    <mergeCell ref="K25:K27"/>
    <mergeCell ref="K28:K31"/>
    <mergeCell ref="K32:K34"/>
    <mergeCell ref="H32:H34"/>
    <mergeCell ref="H25:H27"/>
    <mergeCell ref="H28:H31"/>
    <mergeCell ref="H19:H21"/>
    <mergeCell ref="H22:H24"/>
    <mergeCell ref="H17:H18"/>
    <mergeCell ref="K3:K5"/>
    <mergeCell ref="K6:K8"/>
    <mergeCell ref="K9:K11"/>
    <mergeCell ref="K12:K14"/>
    <mergeCell ref="K15:K16"/>
    <mergeCell ref="A22:A24"/>
    <mergeCell ref="D22:D24"/>
    <mergeCell ref="D3:D5"/>
    <mergeCell ref="A3:A5"/>
    <mergeCell ref="A6:A8"/>
    <mergeCell ref="D6:D8"/>
    <mergeCell ref="D15:D16"/>
    <mergeCell ref="H9:H11"/>
    <mergeCell ref="H3:H5"/>
    <mergeCell ref="H6:H8"/>
    <mergeCell ref="D19:D21"/>
    <mergeCell ref="H12:H14"/>
    <mergeCell ref="H15:H16"/>
    <mergeCell ref="A1:E1"/>
    <mergeCell ref="A37:E37"/>
    <mergeCell ref="D17:D18"/>
    <mergeCell ref="A17:A18"/>
    <mergeCell ref="D28:D31"/>
    <mergeCell ref="A28:A31"/>
    <mergeCell ref="D12:D14"/>
    <mergeCell ref="A12:A14"/>
    <mergeCell ref="A19:A21"/>
    <mergeCell ref="D32:D34"/>
    <mergeCell ref="A32:A34"/>
    <mergeCell ref="A25:A27"/>
    <mergeCell ref="D25:D27"/>
    <mergeCell ref="D9:D11"/>
    <mergeCell ref="A9:A11"/>
    <mergeCell ref="A15:A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Расчет к.т.</vt:lpstr>
      <vt:lpstr>Интенсивность расчет</vt:lpstr>
    </vt:vector>
  </TitlesOfParts>
  <Company>Sanofi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Lapshina, Tatiana /RU</dc:creator>
  <cp:lastModifiedBy>Lapshina, Tatiana /RU</cp:lastModifiedBy>
  <dcterms:created xsi:type="dcterms:W3CDTF">2024-02-14T11:05:22Z</dcterms:created>
  <dcterms:modified xsi:type="dcterms:W3CDTF">2024-02-15T16:37:35Z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088468-0951-4aef-9cc3-0a346e475ddc_Enabled">
    <vt:lpwstr>true</vt:lpwstr>
  </property>
  <property fmtid="{D5CDD505-2E9C-101B-9397-08002B2CF9AE}" pid="3" name="MSIP_Label_d9088468-0951-4aef-9cc3-0a346e475ddc_SetDate">
    <vt:lpwstr>2024-02-14T11:05:45Z</vt:lpwstr>
  </property>
  <property fmtid="{D5CDD505-2E9C-101B-9397-08002B2CF9AE}" pid="4" name="MSIP_Label_d9088468-0951-4aef-9cc3-0a346e475ddc_Method">
    <vt:lpwstr>Privileged</vt:lpwstr>
  </property>
  <property fmtid="{D5CDD505-2E9C-101B-9397-08002B2CF9AE}" pid="5" name="MSIP_Label_d9088468-0951-4aef-9cc3-0a346e475ddc_Name">
    <vt:lpwstr>Public</vt:lpwstr>
  </property>
  <property fmtid="{D5CDD505-2E9C-101B-9397-08002B2CF9AE}" pid="6" name="MSIP_Label_d9088468-0951-4aef-9cc3-0a346e475ddc_SiteId">
    <vt:lpwstr>aca3c8d6-aa71-4e1a-a10e-03572fc58c0b</vt:lpwstr>
  </property>
  <property fmtid="{D5CDD505-2E9C-101B-9397-08002B2CF9AE}" pid="7" name="MSIP_Label_d9088468-0951-4aef-9cc3-0a346e475ddc_ActionId">
    <vt:lpwstr>44cf962b-6640-4649-9717-1d6841428e0f</vt:lpwstr>
  </property>
  <property fmtid="{D5CDD505-2E9C-101B-9397-08002B2CF9AE}" pid="8" name="MSIP_Label_d9088468-0951-4aef-9cc3-0a346e475ddc_ContentBits">
    <vt:lpwstr>0</vt:lpwstr>
  </property>
</Properties>
</file>