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2415FEA-3536-40F9-8A10-9BA76163EC7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Расчет КС" sheetId="1" r:id="rId1"/>
    <sheet name="Расчет интенсивности" sheetId="2" r:id="rId2"/>
    <sheet name="Расчет КС (мокр.)" sheetId="4" r:id="rId3"/>
    <sheet name="Расчет интенс.мокрое покрытие" sheetId="3" r:id="rId4"/>
  </sheets>
  <calcPr calcId="181029"/>
</workbook>
</file>

<file path=xl/calcChain.xml><?xml version="1.0" encoding="utf-8"?>
<calcChain xmlns="http://schemas.openxmlformats.org/spreadsheetml/2006/main">
  <c r="F2" i="1" l="1"/>
  <c r="F6" i="1" s="1"/>
  <c r="A9" i="1" s="1"/>
  <c r="D2" i="1"/>
  <c r="D5" i="1"/>
  <c r="F2" i="4"/>
  <c r="F6" i="4" s="1"/>
  <c r="D5" i="4"/>
  <c r="D2" i="4"/>
  <c r="F5" i="4"/>
  <c r="B34" i="3"/>
  <c r="E27" i="3"/>
  <c r="E26" i="3"/>
  <c r="C28" i="3"/>
  <c r="C27" i="3"/>
  <c r="C26" i="3"/>
  <c r="L23" i="3"/>
  <c r="K23" i="3"/>
  <c r="J23" i="3"/>
  <c r="I23" i="3"/>
  <c r="H23" i="3"/>
  <c r="G23" i="3"/>
  <c r="F23" i="3"/>
  <c r="E23" i="3"/>
  <c r="D23" i="3"/>
  <c r="C18" i="3"/>
  <c r="C23" i="3" s="1"/>
  <c r="B39" i="2"/>
  <c r="L23" i="2"/>
  <c r="C18" i="2"/>
  <c r="C23" i="2" s="1"/>
  <c r="C26" i="2" s="1"/>
  <c r="D23" i="2"/>
  <c r="E23" i="2"/>
  <c r="F23" i="2"/>
  <c r="G23" i="2"/>
  <c r="H23" i="2"/>
  <c r="I23" i="2"/>
  <c r="J23" i="2"/>
  <c r="K23" i="2"/>
  <c r="A9" i="4" l="1"/>
  <c r="D9" i="4" s="1"/>
  <c r="M23" i="3"/>
  <c r="B33" i="3" s="1"/>
  <c r="C28" i="2"/>
  <c r="C27" i="2"/>
  <c r="M23" i="2"/>
  <c r="D9" i="1"/>
  <c r="E28" i="3" l="1"/>
  <c r="E27" i="2"/>
  <c r="E28" i="2"/>
  <c r="B33" i="2"/>
  <c r="E26" i="2"/>
  <c r="B34" i="2" s="1"/>
  <c r="B39" i="3" l="1"/>
</calcChain>
</file>

<file path=xl/sharedStrings.xml><?xml version="1.0" encoding="utf-8"?>
<sst xmlns="http://schemas.openxmlformats.org/spreadsheetml/2006/main" count="122" uniqueCount="62">
  <si>
    <t>КТ ПП</t>
  </si>
  <si>
    <t>Сумма баллов</t>
  </si>
  <si>
    <t>max кол-во баллов  в зачет</t>
  </si>
  <si>
    <t>Итого в зачет</t>
  </si>
  <si>
    <t>S</t>
  </si>
  <si>
    <t>I</t>
  </si>
  <si>
    <t>A</t>
  </si>
  <si>
    <t>ПП</t>
  </si>
  <si>
    <t xml:space="preserve">Маршрут соответствует 3 КС </t>
  </si>
  <si>
    <t>КС, баллы</t>
  </si>
  <si>
    <t>траверс Шиджатмаз</t>
  </si>
  <si>
    <t>траверс Скалистого хребта у плато Бечасын</t>
  </si>
  <si>
    <t>траверс основных гор агломерации КМВ</t>
  </si>
  <si>
    <t xml:space="preserve"> перевал Актопрак</t>
  </si>
  <si>
    <t>0-61</t>
  </si>
  <si>
    <t>62-90</t>
  </si>
  <si>
    <t>91-133,5</t>
  </si>
  <si>
    <t>133,5-141,5</t>
  </si>
  <si>
    <t>141,5-229,5</t>
  </si>
  <si>
    <t>229,5-264,5</t>
  </si>
  <si>
    <t>КПК</t>
  </si>
  <si>
    <t>сухая дорога</t>
  </si>
  <si>
    <t>Итого</t>
  </si>
  <si>
    <t>пер. Актопрак (264,5-281,5)</t>
  </si>
  <si>
    <t>281,5-288,5</t>
  </si>
  <si>
    <t>288,5-315,5</t>
  </si>
  <si>
    <t>315,5-318,5</t>
  </si>
  <si>
    <t>318,5-335,5</t>
  </si>
  <si>
    <t>335,5-345,5</t>
  </si>
  <si>
    <t>345,5-424 (совпад. с маршр.338 Белозеровой)</t>
  </si>
  <si>
    <t>424-453,5</t>
  </si>
  <si>
    <t>453,5-514</t>
  </si>
  <si>
    <t>514-520</t>
  </si>
  <si>
    <t>520-558</t>
  </si>
  <si>
    <t>ПП 2кт 558-597</t>
  </si>
  <si>
    <t>597-602</t>
  </si>
  <si>
    <t>Расчет интенсивности прохождения маршрута</t>
  </si>
  <si>
    <t>Lф</t>
  </si>
  <si>
    <t>Lн</t>
  </si>
  <si>
    <t>Кэп</t>
  </si>
  <si>
    <t>I=(Lф*Кэп+ЛП)*Тн/(Тф*Lн)</t>
  </si>
  <si>
    <t>Дороги высокого качества</t>
  </si>
  <si>
    <t>Дороги хорошего качества</t>
  </si>
  <si>
    <t>Дороги среднего качества</t>
  </si>
  <si>
    <t>Кэп для 3КС</t>
  </si>
  <si>
    <t>ЛП</t>
  </si>
  <si>
    <t>Тн</t>
  </si>
  <si>
    <t>Тф</t>
  </si>
  <si>
    <t>Интеснивность</t>
  </si>
  <si>
    <t>Асфальт в хорошем состоянии, км</t>
  </si>
  <si>
    <t>Асфальт разбитый, км</t>
  </si>
  <si>
    <t>Гравий/щебень в хор. сост., км</t>
  </si>
  <si>
    <t>Гравий/щебень разбитый, км</t>
  </si>
  <si>
    <t>Камень/булыжник в хор. сост., км</t>
  </si>
  <si>
    <t>Грунт в хор. сост., км</t>
  </si>
  <si>
    <t>Камень/булыжник разбит., км</t>
  </si>
  <si>
    <t>Грунт, дорога разбитая, км</t>
  </si>
  <si>
    <t>Песок укатанн., км</t>
  </si>
  <si>
    <t>Песок разбит., км</t>
  </si>
  <si>
    <t>Километраж маршрута</t>
  </si>
  <si>
    <t>Баллы за ПП</t>
  </si>
  <si>
    <t>сумма баллов  в завис. от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</si>
</sst>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2" fillId="0" borderId="0" xfId="0" applyNumberFormat="1" applyFont="1"/>
    <xf numFmtId="165" fontId="0" fillId="0" borderId="1" xfId="0" applyNumberFormat="1" applyBorder="1"/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workbookViewId="0">
      <selection activeCell="D16" sqref="D16"/>
    </sheetView>
  </sheetViews>
  <sheetFormatPr defaultRowHeight="15" x14ac:dyDescent="0.25"/>
  <cols>
    <col min="1" max="1" width="20.28515625" customWidth="1"/>
    <col min="3" max="3" width="14.140625" bestFit="1" customWidth="1"/>
    <col min="4" max="5" width="11" customWidth="1"/>
  </cols>
  <sheetData>
    <row r="1" spans="1:10" ht="60" x14ac:dyDescent="0.25">
      <c r="A1" s="4" t="s">
        <v>7</v>
      </c>
      <c r="B1" s="5" t="s">
        <v>0</v>
      </c>
      <c r="C1" s="6" t="s">
        <v>1</v>
      </c>
      <c r="D1" s="7" t="s">
        <v>61</v>
      </c>
      <c r="E1" s="7" t="s">
        <v>2</v>
      </c>
      <c r="F1" s="8" t="s">
        <v>3</v>
      </c>
    </row>
    <row r="2" spans="1:10" x14ac:dyDescent="0.25">
      <c r="A2" s="16" t="s">
        <v>10</v>
      </c>
      <c r="B2" s="2">
        <v>3</v>
      </c>
      <c r="C2" s="2">
        <v>5.13</v>
      </c>
      <c r="D2" s="58">
        <f>C2+C3+C4</f>
        <v>19.809999999999999</v>
      </c>
      <c r="E2" s="43">
        <v>24</v>
      </c>
      <c r="F2" s="55">
        <f>D2</f>
        <v>19.809999999999999</v>
      </c>
      <c r="G2" s="1"/>
      <c r="H2" s="1"/>
      <c r="I2" s="1"/>
      <c r="J2" s="1"/>
    </row>
    <row r="3" spans="1:10" x14ac:dyDescent="0.25">
      <c r="A3" s="16" t="s">
        <v>13</v>
      </c>
      <c r="B3" s="2">
        <v>3</v>
      </c>
      <c r="C3" s="9">
        <v>7.41</v>
      </c>
      <c r="D3" s="59"/>
      <c r="E3" s="53"/>
      <c r="F3" s="56"/>
      <c r="G3" s="1"/>
      <c r="H3" s="1"/>
      <c r="I3" s="1"/>
      <c r="J3" s="1"/>
    </row>
    <row r="4" spans="1:10" ht="45" x14ac:dyDescent="0.25">
      <c r="A4" s="16" t="s">
        <v>11</v>
      </c>
      <c r="B4" s="2">
        <v>3</v>
      </c>
      <c r="C4" s="2">
        <v>7.27</v>
      </c>
      <c r="D4" s="60"/>
      <c r="E4" s="54"/>
      <c r="F4" s="57"/>
      <c r="G4" s="1"/>
      <c r="H4" s="1"/>
      <c r="I4" s="1"/>
      <c r="J4" s="1"/>
    </row>
    <row r="5" spans="1:10" ht="45" x14ac:dyDescent="0.25">
      <c r="A5" s="16" t="s">
        <v>12</v>
      </c>
      <c r="B5" s="2">
        <v>2</v>
      </c>
      <c r="C5" s="2">
        <v>2.77</v>
      </c>
      <c r="D5" s="2">
        <f>C5</f>
        <v>2.77</v>
      </c>
      <c r="E5" s="50">
        <v>7</v>
      </c>
      <c r="F5" s="9">
        <v>2.77</v>
      </c>
      <c r="G5" s="1"/>
      <c r="H5" s="1"/>
      <c r="I5" s="1"/>
      <c r="J5" s="1"/>
    </row>
    <row r="6" spans="1:10" ht="15.75" thickBot="1" x14ac:dyDescent="0.3">
      <c r="A6" s="17"/>
      <c r="B6" s="10"/>
      <c r="C6" s="10"/>
      <c r="D6" s="10"/>
      <c r="E6" s="51"/>
      <c r="F6" s="11">
        <f>SUM(F2:F5)</f>
        <v>22.58</v>
      </c>
      <c r="G6" s="1"/>
      <c r="H6" s="1"/>
      <c r="I6" s="1"/>
      <c r="J6" s="1"/>
    </row>
    <row r="7" spans="1:10" ht="15.75" thickBot="1" x14ac:dyDescent="0.3"/>
    <row r="8" spans="1:10" x14ac:dyDescent="0.25">
      <c r="A8" s="12" t="s">
        <v>4</v>
      </c>
      <c r="B8" s="13" t="s">
        <v>5</v>
      </c>
      <c r="C8" s="13" t="s">
        <v>6</v>
      </c>
      <c r="D8" s="14" t="s">
        <v>9</v>
      </c>
      <c r="E8" s="52"/>
    </row>
    <row r="9" spans="1:10" ht="15.75" thickBot="1" x14ac:dyDescent="0.3">
      <c r="A9" s="15">
        <f>F6</f>
        <v>22.58</v>
      </c>
      <c r="B9" s="10">
        <v>1</v>
      </c>
      <c r="C9" s="10">
        <v>0.8</v>
      </c>
      <c r="D9" s="11">
        <f>A9*B9*C9</f>
        <v>18.064</v>
      </c>
      <c r="E9" s="52"/>
    </row>
    <row r="11" spans="1:10" x14ac:dyDescent="0.25">
      <c r="A11" s="3" t="s">
        <v>8</v>
      </c>
    </row>
  </sheetData>
  <mergeCells count="3">
    <mergeCell ref="E2:E4"/>
    <mergeCell ref="D2:D4"/>
    <mergeCell ref="F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488E-6485-4B80-A430-9B29C15136D2}">
  <dimension ref="A1:P39"/>
  <sheetViews>
    <sheetView topLeftCell="A4" workbookViewId="0">
      <selection activeCell="E12" sqref="E12"/>
    </sheetView>
  </sheetViews>
  <sheetFormatPr defaultRowHeight="15" x14ac:dyDescent="0.25"/>
  <cols>
    <col min="1" max="1" width="17" customWidth="1"/>
    <col min="2" max="2" width="24.28515625" bestFit="1" customWidth="1"/>
    <col min="3" max="3" width="29.140625" bestFit="1" customWidth="1"/>
    <col min="4" max="4" width="17.85546875" bestFit="1" customWidth="1"/>
    <col min="5" max="5" width="26.5703125" bestFit="1" customWidth="1"/>
    <col min="6" max="6" width="24.85546875" bestFit="1" customWidth="1"/>
    <col min="7" max="7" width="13.5703125" customWidth="1"/>
  </cols>
  <sheetData>
    <row r="1" spans="1:16" ht="15.75" thickBot="1" x14ac:dyDescent="0.3">
      <c r="A1" s="23"/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23"/>
      <c r="L1" s="23"/>
    </row>
    <row r="2" spans="1:16" ht="75.75" thickBot="1" x14ac:dyDescent="0.3">
      <c r="A2" s="25"/>
      <c r="B2" s="26" t="s">
        <v>59</v>
      </c>
      <c r="C2" s="26" t="s">
        <v>49</v>
      </c>
      <c r="D2" s="26" t="s">
        <v>50</v>
      </c>
      <c r="E2" s="26" t="s">
        <v>51</v>
      </c>
      <c r="F2" s="26" t="s">
        <v>52</v>
      </c>
      <c r="G2" s="26" t="s">
        <v>53</v>
      </c>
      <c r="H2" s="26" t="s">
        <v>54</v>
      </c>
      <c r="I2" s="26" t="s">
        <v>55</v>
      </c>
      <c r="J2" s="26" t="s">
        <v>56</v>
      </c>
      <c r="K2" s="26" t="s">
        <v>57</v>
      </c>
      <c r="L2" s="42" t="s">
        <v>58</v>
      </c>
      <c r="M2" s="19"/>
      <c r="N2" s="19"/>
      <c r="O2" s="19"/>
      <c r="P2" s="18"/>
    </row>
    <row r="3" spans="1:16" x14ac:dyDescent="0.25">
      <c r="A3" s="24" t="s">
        <v>20</v>
      </c>
      <c r="B3" s="24"/>
      <c r="C3" s="24">
        <v>0.8</v>
      </c>
      <c r="D3" s="24">
        <v>1.2</v>
      </c>
      <c r="E3" s="24">
        <v>1.2</v>
      </c>
      <c r="F3" s="24">
        <v>1.3</v>
      </c>
      <c r="G3" s="24">
        <v>1.3</v>
      </c>
      <c r="H3" s="24">
        <v>1.4</v>
      </c>
      <c r="I3" s="24">
        <v>1.9</v>
      </c>
      <c r="J3" s="24">
        <v>1.9</v>
      </c>
      <c r="K3" s="24">
        <v>1.5</v>
      </c>
      <c r="L3" s="24">
        <v>1.9</v>
      </c>
    </row>
    <row r="4" spans="1:16" x14ac:dyDescent="0.25">
      <c r="A4" s="21"/>
      <c r="B4" s="2" t="s">
        <v>14</v>
      </c>
      <c r="C4" s="2">
        <v>61</v>
      </c>
      <c r="D4" s="2"/>
      <c r="E4" s="2"/>
      <c r="F4" s="2"/>
      <c r="G4" s="2"/>
      <c r="H4" s="2"/>
      <c r="I4" s="2"/>
      <c r="J4" s="2"/>
      <c r="K4" s="2"/>
      <c r="L4" s="2"/>
    </row>
    <row r="5" spans="1:16" x14ac:dyDescent="0.25">
      <c r="A5" s="21"/>
      <c r="B5" s="2" t="s">
        <v>15</v>
      </c>
      <c r="C5" s="2"/>
      <c r="D5" s="2"/>
      <c r="E5" s="2">
        <v>20</v>
      </c>
      <c r="F5" s="2">
        <v>8</v>
      </c>
      <c r="G5" s="2"/>
      <c r="H5" s="2"/>
      <c r="I5" s="2"/>
      <c r="J5" s="2"/>
      <c r="K5" s="2"/>
      <c r="L5" s="2"/>
    </row>
    <row r="6" spans="1:16" x14ac:dyDescent="0.25">
      <c r="A6" s="21"/>
      <c r="B6" s="2" t="s">
        <v>16</v>
      </c>
      <c r="C6" s="2">
        <v>42.5</v>
      </c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A7" s="21"/>
      <c r="B7" s="2" t="s">
        <v>17</v>
      </c>
      <c r="C7" s="2"/>
      <c r="D7" s="2"/>
      <c r="E7" s="2">
        <v>6</v>
      </c>
      <c r="F7" s="2">
        <v>2</v>
      </c>
      <c r="G7" s="2"/>
      <c r="H7" s="2"/>
      <c r="I7" s="2"/>
      <c r="J7" s="2"/>
      <c r="K7" s="2"/>
      <c r="L7" s="2"/>
    </row>
    <row r="8" spans="1:16" x14ac:dyDescent="0.25">
      <c r="A8" s="21"/>
      <c r="B8" s="2" t="s">
        <v>18</v>
      </c>
      <c r="C8" s="2">
        <v>88</v>
      </c>
      <c r="D8" s="2"/>
      <c r="E8" s="2"/>
      <c r="F8" s="2"/>
      <c r="G8" s="2"/>
      <c r="H8" s="2"/>
      <c r="I8" s="2"/>
      <c r="J8" s="2"/>
      <c r="K8" s="2"/>
      <c r="L8" s="2"/>
    </row>
    <row r="9" spans="1:16" x14ac:dyDescent="0.25">
      <c r="A9" s="21"/>
      <c r="B9" s="2" t="s">
        <v>19</v>
      </c>
      <c r="C9" s="2"/>
      <c r="D9" s="2"/>
      <c r="E9" s="2">
        <v>35</v>
      </c>
      <c r="F9" s="2"/>
      <c r="G9" s="2"/>
      <c r="H9" s="2"/>
      <c r="I9" s="2"/>
      <c r="J9" s="2"/>
      <c r="K9" s="2"/>
      <c r="L9" s="2"/>
    </row>
    <row r="10" spans="1:16" ht="30" x14ac:dyDescent="0.25">
      <c r="A10" s="21"/>
      <c r="B10" s="22" t="s">
        <v>23</v>
      </c>
      <c r="C10" s="2"/>
      <c r="D10" s="2"/>
      <c r="E10" s="2">
        <v>2</v>
      </c>
      <c r="F10" s="2">
        <v>0.5</v>
      </c>
      <c r="G10" s="2">
        <v>0.3</v>
      </c>
      <c r="H10" s="2">
        <v>0.3</v>
      </c>
      <c r="I10" s="2">
        <v>13.2</v>
      </c>
      <c r="J10" s="2">
        <v>0.5</v>
      </c>
      <c r="K10" s="2"/>
      <c r="L10" s="2"/>
    </row>
    <row r="11" spans="1:16" x14ac:dyDescent="0.25">
      <c r="A11" s="21"/>
      <c r="B11" s="2" t="s">
        <v>24</v>
      </c>
      <c r="C11" s="2"/>
      <c r="D11" s="2"/>
      <c r="E11" s="2">
        <v>7</v>
      </c>
      <c r="F11" s="2"/>
      <c r="G11" s="2"/>
      <c r="H11" s="2"/>
      <c r="I11" s="2"/>
      <c r="J11" s="2"/>
      <c r="K11" s="2"/>
      <c r="L11" s="2"/>
    </row>
    <row r="12" spans="1:16" x14ac:dyDescent="0.25">
      <c r="A12" s="21"/>
      <c r="B12" s="2" t="s">
        <v>25</v>
      </c>
      <c r="C12" s="2">
        <v>27</v>
      </c>
      <c r="D12" s="2"/>
      <c r="E12" s="2"/>
      <c r="F12" s="2"/>
      <c r="G12" s="2"/>
      <c r="H12" s="2"/>
      <c r="I12" s="2"/>
      <c r="J12" s="2"/>
      <c r="K12" s="2"/>
      <c r="L12" s="2"/>
    </row>
    <row r="13" spans="1:16" x14ac:dyDescent="0.25">
      <c r="A13" s="21"/>
      <c r="B13" s="2" t="s">
        <v>26</v>
      </c>
      <c r="C13" s="2"/>
      <c r="D13" s="2"/>
      <c r="E13" s="2">
        <v>3</v>
      </c>
      <c r="F13" s="2"/>
      <c r="G13" s="2"/>
      <c r="H13" s="2"/>
      <c r="I13" s="2"/>
      <c r="J13" s="2"/>
      <c r="K13" s="2"/>
      <c r="L13" s="2"/>
    </row>
    <row r="14" spans="1:16" x14ac:dyDescent="0.25">
      <c r="A14" s="21"/>
      <c r="B14" s="2" t="s">
        <v>27</v>
      </c>
      <c r="C14" s="2"/>
      <c r="D14" s="2"/>
      <c r="E14" s="2">
        <v>7</v>
      </c>
      <c r="F14" s="2"/>
      <c r="G14" s="2"/>
      <c r="H14" s="2">
        <v>10</v>
      </c>
      <c r="I14" s="2"/>
      <c r="J14" s="2"/>
      <c r="K14" s="2"/>
      <c r="L14" s="2"/>
    </row>
    <row r="15" spans="1:16" x14ac:dyDescent="0.25">
      <c r="A15" s="21"/>
      <c r="B15" s="2" t="s">
        <v>28</v>
      </c>
      <c r="C15" s="2">
        <v>10</v>
      </c>
      <c r="D15" s="2"/>
      <c r="E15" s="2"/>
      <c r="F15" s="2"/>
      <c r="G15" s="2"/>
      <c r="H15" s="2"/>
      <c r="I15" s="2"/>
      <c r="J15" s="2"/>
      <c r="K15" s="2"/>
      <c r="L15" s="2"/>
    </row>
    <row r="16" spans="1:16" ht="45" x14ac:dyDescent="0.25">
      <c r="A16" s="21"/>
      <c r="B16" s="22" t="s">
        <v>29</v>
      </c>
      <c r="C16" s="2">
        <v>18.5</v>
      </c>
      <c r="D16" s="2"/>
      <c r="E16" s="2">
        <v>15</v>
      </c>
      <c r="F16" s="2">
        <v>11</v>
      </c>
      <c r="G16" s="2">
        <v>6</v>
      </c>
      <c r="H16" s="2">
        <v>16</v>
      </c>
      <c r="I16" s="2"/>
      <c r="J16" s="2">
        <v>13</v>
      </c>
      <c r="K16" s="2"/>
      <c r="L16" s="2"/>
    </row>
    <row r="17" spans="1:13" x14ac:dyDescent="0.25">
      <c r="A17" s="21"/>
      <c r="B17" s="2" t="s">
        <v>30</v>
      </c>
      <c r="C17" s="2"/>
      <c r="D17" s="2"/>
      <c r="E17" s="2">
        <v>18.8</v>
      </c>
      <c r="F17" s="2">
        <v>4</v>
      </c>
      <c r="G17" s="2">
        <v>0.4</v>
      </c>
      <c r="H17" s="2">
        <v>1</v>
      </c>
      <c r="I17" s="2"/>
      <c r="J17" s="2">
        <v>4</v>
      </c>
      <c r="K17" s="2">
        <v>1.8</v>
      </c>
      <c r="L17" s="2">
        <v>0.4</v>
      </c>
    </row>
    <row r="18" spans="1:13" x14ac:dyDescent="0.25">
      <c r="A18" s="21"/>
      <c r="B18" s="2" t="s">
        <v>31</v>
      </c>
      <c r="C18" s="2">
        <f>514-453.5</f>
        <v>60.5</v>
      </c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21"/>
      <c r="B19" s="2" t="s">
        <v>32</v>
      </c>
      <c r="C19" s="2"/>
      <c r="D19" s="2"/>
      <c r="E19" s="2">
        <v>3</v>
      </c>
      <c r="F19" s="2"/>
      <c r="G19" s="2"/>
      <c r="H19" s="2">
        <v>3</v>
      </c>
      <c r="I19" s="2"/>
      <c r="J19" s="2"/>
      <c r="K19" s="2"/>
      <c r="L19" s="2"/>
    </row>
    <row r="20" spans="1:13" x14ac:dyDescent="0.25">
      <c r="A20" s="21"/>
      <c r="B20" s="2" t="s">
        <v>33</v>
      </c>
      <c r="C20" s="2">
        <v>30</v>
      </c>
      <c r="D20" s="2"/>
      <c r="E20" s="2">
        <v>8</v>
      </c>
      <c r="F20" s="2"/>
      <c r="G20" s="2"/>
      <c r="H20" s="2"/>
      <c r="I20" s="2"/>
      <c r="J20" s="2"/>
      <c r="K20" s="2"/>
      <c r="L20" s="2"/>
    </row>
    <row r="21" spans="1:13" x14ac:dyDescent="0.25">
      <c r="A21" s="21"/>
      <c r="B21" s="2" t="s">
        <v>34</v>
      </c>
      <c r="C21" s="2">
        <v>17.899999999999999</v>
      </c>
      <c r="D21" s="2">
        <v>3</v>
      </c>
      <c r="E21" s="2">
        <v>0.8</v>
      </c>
      <c r="F21" s="2"/>
      <c r="G21" s="2">
        <v>5.7</v>
      </c>
      <c r="H21" s="2">
        <v>5.0999999999999996</v>
      </c>
      <c r="I21" s="2">
        <v>4.5</v>
      </c>
      <c r="J21" s="2">
        <v>2</v>
      </c>
      <c r="K21" s="2"/>
      <c r="L21" s="2"/>
    </row>
    <row r="22" spans="1:13" x14ac:dyDescent="0.25">
      <c r="A22" s="21"/>
      <c r="B22" s="2" t="s">
        <v>35</v>
      </c>
      <c r="C22" s="2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5">
      <c r="A23" s="21" t="s">
        <v>22</v>
      </c>
      <c r="B23" s="2"/>
      <c r="C23" s="29">
        <f t="shared" ref="C23:L23" si="0">SUM(C4:C22)</f>
        <v>360.4</v>
      </c>
      <c r="D23" s="30">
        <f t="shared" si="0"/>
        <v>3</v>
      </c>
      <c r="E23" s="30">
        <f t="shared" si="0"/>
        <v>125.6</v>
      </c>
      <c r="F23" s="30">
        <f t="shared" si="0"/>
        <v>25.5</v>
      </c>
      <c r="G23" s="30">
        <f t="shared" si="0"/>
        <v>12.4</v>
      </c>
      <c r="H23" s="30">
        <f t="shared" si="0"/>
        <v>35.4</v>
      </c>
      <c r="I23" s="31">
        <f t="shared" si="0"/>
        <v>17.7</v>
      </c>
      <c r="J23" s="31">
        <f t="shared" si="0"/>
        <v>19.5</v>
      </c>
      <c r="K23" s="30">
        <f t="shared" si="0"/>
        <v>1.8</v>
      </c>
      <c r="L23" s="32">
        <f t="shared" si="0"/>
        <v>0.4</v>
      </c>
      <c r="M23" s="27">
        <f>SUM(C23:L23)</f>
        <v>601.69999999999993</v>
      </c>
    </row>
    <row r="24" spans="1:13" ht="15.75" thickBot="1" x14ac:dyDescent="0.3">
      <c r="B24" s="1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3"/>
    </row>
    <row r="25" spans="1:13" x14ac:dyDescent="0.25">
      <c r="A25" s="35"/>
      <c r="B25" s="5"/>
      <c r="C25" s="5"/>
      <c r="D25" s="5" t="s">
        <v>44</v>
      </c>
      <c r="E25" s="36"/>
      <c r="F25" s="1"/>
    </row>
    <row r="26" spans="1:13" x14ac:dyDescent="0.25">
      <c r="A26" s="44" t="s">
        <v>41</v>
      </c>
      <c r="B26" s="45"/>
      <c r="C26" s="2">
        <f>C23</f>
        <v>360.4</v>
      </c>
      <c r="D26" s="2">
        <v>0.8</v>
      </c>
      <c r="E26" s="38">
        <f>C26/M23</f>
        <v>0.59896958617251128</v>
      </c>
      <c r="F26" s="37"/>
    </row>
    <row r="27" spans="1:13" x14ac:dyDescent="0.25">
      <c r="A27" s="46" t="s">
        <v>42</v>
      </c>
      <c r="B27" s="47"/>
      <c r="C27" s="2">
        <f>D23+E23+F23+G23+H23+K23</f>
        <v>203.70000000000002</v>
      </c>
      <c r="D27" s="2">
        <v>1</v>
      </c>
      <c r="E27" s="38">
        <f>C27/M23</f>
        <v>0.33854080106365303</v>
      </c>
      <c r="F27" s="1"/>
    </row>
    <row r="28" spans="1:13" ht="15.75" thickBot="1" x14ac:dyDescent="0.3">
      <c r="A28" s="48" t="s">
        <v>43</v>
      </c>
      <c r="B28" s="49"/>
      <c r="C28" s="10">
        <f>I23+J23+L23</f>
        <v>37.6</v>
      </c>
      <c r="D28" s="10">
        <v>1.2</v>
      </c>
      <c r="E28" s="39">
        <f>C28/M23</f>
        <v>6.2489612763835807E-2</v>
      </c>
      <c r="F28" s="1"/>
    </row>
    <row r="29" spans="1:13" x14ac:dyDescent="0.25">
      <c r="B29" s="1"/>
      <c r="C29" s="1"/>
      <c r="D29" s="1"/>
      <c r="E29" s="1"/>
      <c r="F29" s="1"/>
    </row>
    <row r="30" spans="1:13" ht="15.75" x14ac:dyDescent="0.25">
      <c r="A30" s="28" t="s">
        <v>36</v>
      </c>
      <c r="B30" s="1"/>
      <c r="C30" s="1"/>
      <c r="D30" s="1"/>
      <c r="E30" s="1"/>
      <c r="F30" s="1"/>
    </row>
    <row r="31" spans="1:13" ht="15.75" x14ac:dyDescent="0.25">
      <c r="A31" s="28" t="s">
        <v>40</v>
      </c>
      <c r="B31" s="1"/>
      <c r="C31" s="1"/>
      <c r="D31" s="1"/>
      <c r="E31" s="1"/>
      <c r="F31" s="1"/>
    </row>
    <row r="33" spans="1:2" x14ac:dyDescent="0.25">
      <c r="A33" s="21" t="s">
        <v>37</v>
      </c>
      <c r="B33" s="21">
        <f>M23</f>
        <v>601.69999999999993</v>
      </c>
    </row>
    <row r="34" spans="1:2" x14ac:dyDescent="0.25">
      <c r="A34" s="21" t="s">
        <v>39</v>
      </c>
      <c r="B34" s="41">
        <f>D26*E26+D27*E27+D28*E28</f>
        <v>0.8927040053182651</v>
      </c>
    </row>
    <row r="35" spans="1:2" x14ac:dyDescent="0.25">
      <c r="A35" s="21" t="s">
        <v>45</v>
      </c>
      <c r="B35" s="21">
        <v>0</v>
      </c>
    </row>
    <row r="36" spans="1:2" x14ac:dyDescent="0.25">
      <c r="A36" s="21" t="s">
        <v>46</v>
      </c>
      <c r="B36" s="21">
        <v>10</v>
      </c>
    </row>
    <row r="37" spans="1:2" x14ac:dyDescent="0.25">
      <c r="A37" s="21" t="s">
        <v>47</v>
      </c>
      <c r="B37" s="21">
        <v>11</v>
      </c>
    </row>
    <row r="38" spans="1:2" x14ac:dyDescent="0.25">
      <c r="A38" s="21" t="s">
        <v>38</v>
      </c>
      <c r="B38" s="21">
        <v>500</v>
      </c>
    </row>
    <row r="39" spans="1:2" x14ac:dyDescent="0.25">
      <c r="A39" s="20" t="s">
        <v>48</v>
      </c>
      <c r="B39" s="40">
        <f>B33*B34*B36/(B37*B38)</f>
        <v>0.97661818181818205</v>
      </c>
    </row>
  </sheetData>
  <mergeCells count="4">
    <mergeCell ref="B1:J1"/>
    <mergeCell ref="A26:B26"/>
    <mergeCell ref="A27:B27"/>
    <mergeCell ref="A28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74E1-0EED-46E7-B810-845CEADB5F84}">
  <dimension ref="A1:J11"/>
  <sheetViews>
    <sheetView workbookViewId="0">
      <selection activeCell="G16" sqref="G16"/>
    </sheetView>
  </sheetViews>
  <sheetFormatPr defaultRowHeight="15" x14ac:dyDescent="0.25"/>
  <cols>
    <col min="1" max="1" width="20.28515625" customWidth="1"/>
    <col min="3" max="3" width="14.140625" bestFit="1" customWidth="1"/>
    <col min="4" max="5" width="11" customWidth="1"/>
  </cols>
  <sheetData>
    <row r="1" spans="1:10" ht="60" x14ac:dyDescent="0.25">
      <c r="A1" s="4" t="s">
        <v>7</v>
      </c>
      <c r="B1" s="5" t="s">
        <v>0</v>
      </c>
      <c r="C1" s="6" t="s">
        <v>60</v>
      </c>
      <c r="D1" s="7" t="s">
        <v>61</v>
      </c>
      <c r="E1" s="7" t="s">
        <v>2</v>
      </c>
      <c r="F1" s="8" t="s">
        <v>3</v>
      </c>
    </row>
    <row r="2" spans="1:10" x14ac:dyDescent="0.25">
      <c r="A2" s="16" t="s">
        <v>10</v>
      </c>
      <c r="B2" s="2">
        <v>3</v>
      </c>
      <c r="C2" s="2">
        <v>6.34</v>
      </c>
      <c r="D2" s="58">
        <f>C2+C3+C4</f>
        <v>23.21</v>
      </c>
      <c r="E2" s="43">
        <v>24</v>
      </c>
      <c r="F2" s="55">
        <f>D2</f>
        <v>23.21</v>
      </c>
      <c r="G2" s="1"/>
      <c r="H2" s="1"/>
      <c r="I2" s="1"/>
      <c r="J2" s="1"/>
    </row>
    <row r="3" spans="1:10" x14ac:dyDescent="0.25">
      <c r="A3" s="16" t="s">
        <v>13</v>
      </c>
      <c r="B3" s="2">
        <v>3</v>
      </c>
      <c r="C3" s="9">
        <v>8.2799999999999994</v>
      </c>
      <c r="D3" s="59"/>
      <c r="E3" s="53"/>
      <c r="F3" s="56"/>
      <c r="G3" s="1"/>
      <c r="H3" s="1"/>
      <c r="I3" s="1"/>
      <c r="J3" s="1"/>
    </row>
    <row r="4" spans="1:10" ht="45" x14ac:dyDescent="0.25">
      <c r="A4" s="16" t="s">
        <v>11</v>
      </c>
      <c r="B4" s="2">
        <v>3</v>
      </c>
      <c r="C4" s="2">
        <v>8.59</v>
      </c>
      <c r="D4" s="60"/>
      <c r="E4" s="54"/>
      <c r="F4" s="57"/>
      <c r="G4" s="1"/>
      <c r="H4" s="1"/>
      <c r="I4" s="1"/>
      <c r="J4" s="1"/>
    </row>
    <row r="5" spans="1:10" ht="45" x14ac:dyDescent="0.25">
      <c r="A5" s="16" t="s">
        <v>12</v>
      </c>
      <c r="B5" s="2">
        <v>2</v>
      </c>
      <c r="C5" s="2">
        <v>3.37</v>
      </c>
      <c r="D5" s="2">
        <f>C5</f>
        <v>3.37</v>
      </c>
      <c r="E5" s="50">
        <v>7</v>
      </c>
      <c r="F5" s="9">
        <f t="shared" ref="F3:F5" si="0">C5</f>
        <v>3.37</v>
      </c>
      <c r="G5" s="1"/>
      <c r="H5" s="1"/>
      <c r="I5" s="1"/>
      <c r="J5" s="1"/>
    </row>
    <row r="6" spans="1:10" ht="15.75" thickBot="1" x14ac:dyDescent="0.3">
      <c r="A6" s="17"/>
      <c r="B6" s="10"/>
      <c r="C6" s="10"/>
      <c r="D6" s="10"/>
      <c r="E6" s="51"/>
      <c r="F6" s="11">
        <f>SUM(F2:F5)</f>
        <v>26.580000000000002</v>
      </c>
      <c r="G6" s="1"/>
      <c r="H6" s="1"/>
      <c r="I6" s="1"/>
      <c r="J6" s="1"/>
    </row>
    <row r="7" spans="1:10" ht="15.75" thickBot="1" x14ac:dyDescent="0.3"/>
    <row r="8" spans="1:10" x14ac:dyDescent="0.25">
      <c r="A8" s="12" t="s">
        <v>4</v>
      </c>
      <c r="B8" s="13" t="s">
        <v>5</v>
      </c>
      <c r="C8" s="13" t="s">
        <v>6</v>
      </c>
      <c r="D8" s="14" t="s">
        <v>9</v>
      </c>
      <c r="E8" s="52"/>
    </row>
    <row r="9" spans="1:10" ht="15.75" thickBot="1" x14ac:dyDescent="0.3">
      <c r="A9" s="15">
        <f>F6</f>
        <v>26.580000000000002</v>
      </c>
      <c r="B9" s="10">
        <v>1</v>
      </c>
      <c r="C9" s="10">
        <v>0.8</v>
      </c>
      <c r="D9" s="11">
        <f>A9*B9*C9</f>
        <v>21.264000000000003</v>
      </c>
      <c r="E9" s="52"/>
    </row>
    <row r="11" spans="1:10" x14ac:dyDescent="0.25">
      <c r="A11" s="3" t="s">
        <v>8</v>
      </c>
    </row>
  </sheetData>
  <mergeCells count="3"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4EFE-E452-48F2-BF34-EFC4009FCEAB}">
  <dimension ref="A1:P39"/>
  <sheetViews>
    <sheetView tabSelected="1" workbookViewId="0">
      <selection activeCell="B35" sqref="B35"/>
    </sheetView>
  </sheetViews>
  <sheetFormatPr defaultRowHeight="15" x14ac:dyDescent="0.25"/>
  <cols>
    <col min="1" max="1" width="17" customWidth="1"/>
    <col min="2" max="2" width="24.28515625" bestFit="1" customWidth="1"/>
    <col min="3" max="3" width="29.140625" bestFit="1" customWidth="1"/>
    <col min="4" max="4" width="17.85546875" bestFit="1" customWidth="1"/>
    <col min="5" max="5" width="26.5703125" bestFit="1" customWidth="1"/>
    <col min="6" max="6" width="24.85546875" bestFit="1" customWidth="1"/>
    <col min="7" max="7" width="13.5703125" customWidth="1"/>
  </cols>
  <sheetData>
    <row r="1" spans="1:16" ht="15.75" thickBot="1" x14ac:dyDescent="0.3">
      <c r="A1" s="23"/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23"/>
      <c r="L1" s="23"/>
    </row>
    <row r="2" spans="1:16" ht="75.75" thickBot="1" x14ac:dyDescent="0.3">
      <c r="A2" s="25"/>
      <c r="B2" s="26" t="s">
        <v>59</v>
      </c>
      <c r="C2" s="26" t="s">
        <v>49</v>
      </c>
      <c r="D2" s="26" t="s">
        <v>50</v>
      </c>
      <c r="E2" s="26" t="s">
        <v>51</v>
      </c>
      <c r="F2" s="26" t="s">
        <v>52</v>
      </c>
      <c r="G2" s="26" t="s">
        <v>53</v>
      </c>
      <c r="H2" s="26" t="s">
        <v>54</v>
      </c>
      <c r="I2" s="26" t="s">
        <v>55</v>
      </c>
      <c r="J2" s="26" t="s">
        <v>56</v>
      </c>
      <c r="K2" s="26" t="s">
        <v>57</v>
      </c>
      <c r="L2" s="42" t="s">
        <v>58</v>
      </c>
      <c r="M2" s="19"/>
      <c r="N2" s="19"/>
      <c r="O2" s="19"/>
      <c r="P2" s="18"/>
    </row>
    <row r="3" spans="1:16" x14ac:dyDescent="0.25">
      <c r="A3" s="24" t="s">
        <v>20</v>
      </c>
      <c r="B3" s="24"/>
      <c r="C3" s="24">
        <v>1</v>
      </c>
      <c r="D3" s="24">
        <v>1.4</v>
      </c>
      <c r="E3" s="24">
        <v>1.4</v>
      </c>
      <c r="F3" s="24">
        <v>1.6</v>
      </c>
      <c r="G3" s="24">
        <v>1.5</v>
      </c>
      <c r="H3" s="24">
        <v>1.8</v>
      </c>
      <c r="I3" s="24">
        <v>2.1</v>
      </c>
      <c r="J3" s="24">
        <v>2.4</v>
      </c>
      <c r="K3" s="24">
        <v>1.2</v>
      </c>
      <c r="L3" s="24">
        <v>1.6</v>
      </c>
    </row>
    <row r="4" spans="1:16" x14ac:dyDescent="0.25">
      <c r="A4" s="21"/>
      <c r="B4" s="2" t="s">
        <v>14</v>
      </c>
      <c r="C4" s="2">
        <v>61</v>
      </c>
      <c r="D4" s="2"/>
      <c r="E4" s="2"/>
      <c r="F4" s="2"/>
      <c r="G4" s="2"/>
      <c r="H4" s="2"/>
      <c r="I4" s="2"/>
      <c r="J4" s="2"/>
      <c r="K4" s="2"/>
      <c r="L4" s="2"/>
    </row>
    <row r="5" spans="1:16" x14ac:dyDescent="0.25">
      <c r="A5" s="21"/>
      <c r="B5" s="2" t="s">
        <v>15</v>
      </c>
      <c r="C5" s="2"/>
      <c r="D5" s="2"/>
      <c r="E5" s="2">
        <v>20</v>
      </c>
      <c r="F5" s="2">
        <v>8</v>
      </c>
      <c r="G5" s="2"/>
      <c r="H5" s="2"/>
      <c r="I5" s="2"/>
      <c r="J5" s="2"/>
      <c r="K5" s="2"/>
      <c r="L5" s="2"/>
    </row>
    <row r="6" spans="1:16" x14ac:dyDescent="0.25">
      <c r="A6" s="21"/>
      <c r="B6" s="2" t="s">
        <v>16</v>
      </c>
      <c r="C6" s="2">
        <v>42.5</v>
      </c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A7" s="21"/>
      <c r="B7" s="2" t="s">
        <v>17</v>
      </c>
      <c r="C7" s="2"/>
      <c r="D7" s="2"/>
      <c r="E7" s="2">
        <v>6</v>
      </c>
      <c r="F7" s="2">
        <v>2</v>
      </c>
      <c r="G7" s="2"/>
      <c r="H7" s="2"/>
      <c r="I7" s="2"/>
      <c r="J7" s="2"/>
      <c r="K7" s="2"/>
      <c r="L7" s="2"/>
    </row>
    <row r="8" spans="1:16" x14ac:dyDescent="0.25">
      <c r="A8" s="21"/>
      <c r="B8" s="2" t="s">
        <v>18</v>
      </c>
      <c r="C8" s="2">
        <v>88</v>
      </c>
      <c r="D8" s="2"/>
      <c r="E8" s="2"/>
      <c r="F8" s="2"/>
      <c r="G8" s="2"/>
      <c r="H8" s="2"/>
      <c r="I8" s="2"/>
      <c r="J8" s="2"/>
      <c r="K8" s="2"/>
      <c r="L8" s="2"/>
    </row>
    <row r="9" spans="1:16" x14ac:dyDescent="0.25">
      <c r="A9" s="21"/>
      <c r="B9" s="2" t="s">
        <v>19</v>
      </c>
      <c r="C9" s="2"/>
      <c r="D9" s="2"/>
      <c r="E9" s="2">
        <v>35</v>
      </c>
      <c r="F9" s="2"/>
      <c r="G9" s="2"/>
      <c r="H9" s="2"/>
      <c r="I9" s="2"/>
      <c r="J9" s="2"/>
      <c r="K9" s="2"/>
      <c r="L9" s="2"/>
    </row>
    <row r="10" spans="1:16" ht="30" x14ac:dyDescent="0.25">
      <c r="A10" s="21"/>
      <c r="B10" s="22" t="s">
        <v>23</v>
      </c>
      <c r="C10" s="2"/>
      <c r="D10" s="2"/>
      <c r="E10" s="2">
        <v>2</v>
      </c>
      <c r="F10" s="2">
        <v>0.5</v>
      </c>
      <c r="G10" s="2">
        <v>0.3</v>
      </c>
      <c r="H10" s="2">
        <v>0.3</v>
      </c>
      <c r="I10" s="2">
        <v>13.2</v>
      </c>
      <c r="J10" s="2">
        <v>0.5</v>
      </c>
      <c r="K10" s="2"/>
      <c r="L10" s="2"/>
    </row>
    <row r="11" spans="1:16" x14ac:dyDescent="0.25">
      <c r="A11" s="21"/>
      <c r="B11" s="2" t="s">
        <v>24</v>
      </c>
      <c r="C11" s="2"/>
      <c r="D11" s="2"/>
      <c r="E11" s="2">
        <v>7</v>
      </c>
      <c r="F11" s="2"/>
      <c r="G11" s="2"/>
      <c r="H11" s="2"/>
      <c r="I11" s="2"/>
      <c r="J11" s="2"/>
      <c r="K11" s="2"/>
      <c r="L11" s="2"/>
    </row>
    <row r="12" spans="1:16" x14ac:dyDescent="0.25">
      <c r="A12" s="21"/>
      <c r="B12" s="2" t="s">
        <v>25</v>
      </c>
      <c r="C12" s="2">
        <v>27</v>
      </c>
      <c r="D12" s="2"/>
      <c r="E12" s="2"/>
      <c r="F12" s="2"/>
      <c r="G12" s="2"/>
      <c r="H12" s="2"/>
      <c r="I12" s="2"/>
      <c r="J12" s="2"/>
      <c r="K12" s="2"/>
      <c r="L12" s="2"/>
    </row>
    <row r="13" spans="1:16" x14ac:dyDescent="0.25">
      <c r="A13" s="21"/>
      <c r="B13" s="2" t="s">
        <v>26</v>
      </c>
      <c r="C13" s="2"/>
      <c r="D13" s="2"/>
      <c r="E13" s="2">
        <v>3</v>
      </c>
      <c r="F13" s="2"/>
      <c r="G13" s="2"/>
      <c r="H13" s="2"/>
      <c r="I13" s="2"/>
      <c r="J13" s="2"/>
      <c r="K13" s="2"/>
      <c r="L13" s="2"/>
    </row>
    <row r="14" spans="1:16" x14ac:dyDescent="0.25">
      <c r="A14" s="21"/>
      <c r="B14" s="2" t="s">
        <v>27</v>
      </c>
      <c r="C14" s="2"/>
      <c r="D14" s="2"/>
      <c r="E14" s="2">
        <v>7</v>
      </c>
      <c r="F14" s="2"/>
      <c r="G14" s="2"/>
      <c r="H14" s="2">
        <v>10</v>
      </c>
      <c r="I14" s="2"/>
      <c r="J14" s="2"/>
      <c r="K14" s="2"/>
      <c r="L14" s="2"/>
    </row>
    <row r="15" spans="1:16" x14ac:dyDescent="0.25">
      <c r="A15" s="21"/>
      <c r="B15" s="2" t="s">
        <v>28</v>
      </c>
      <c r="C15" s="2">
        <v>10</v>
      </c>
      <c r="D15" s="2"/>
      <c r="E15" s="2"/>
      <c r="F15" s="2"/>
      <c r="G15" s="2"/>
      <c r="H15" s="2"/>
      <c r="I15" s="2"/>
      <c r="J15" s="2"/>
      <c r="K15" s="2"/>
      <c r="L15" s="2"/>
    </row>
    <row r="16" spans="1:16" ht="45" x14ac:dyDescent="0.25">
      <c r="A16" s="21"/>
      <c r="B16" s="22" t="s">
        <v>29</v>
      </c>
      <c r="C16" s="2">
        <v>18.5</v>
      </c>
      <c r="D16" s="2"/>
      <c r="E16" s="2">
        <v>15</v>
      </c>
      <c r="F16" s="2">
        <v>11</v>
      </c>
      <c r="G16" s="2">
        <v>6</v>
      </c>
      <c r="H16" s="2">
        <v>16</v>
      </c>
      <c r="I16" s="2"/>
      <c r="J16" s="2">
        <v>13</v>
      </c>
      <c r="K16" s="2"/>
      <c r="L16" s="2"/>
    </row>
    <row r="17" spans="1:13" x14ac:dyDescent="0.25">
      <c r="A17" s="21"/>
      <c r="B17" s="2" t="s">
        <v>30</v>
      </c>
      <c r="C17" s="2"/>
      <c r="D17" s="2"/>
      <c r="E17" s="2">
        <v>18.8</v>
      </c>
      <c r="F17" s="2">
        <v>4</v>
      </c>
      <c r="G17" s="2">
        <v>0.4</v>
      </c>
      <c r="H17" s="2">
        <v>1</v>
      </c>
      <c r="I17" s="2"/>
      <c r="J17" s="2">
        <v>4</v>
      </c>
      <c r="K17" s="2">
        <v>1.8</v>
      </c>
      <c r="L17" s="2">
        <v>0.4</v>
      </c>
    </row>
    <row r="18" spans="1:13" x14ac:dyDescent="0.25">
      <c r="A18" s="21"/>
      <c r="B18" s="2" t="s">
        <v>31</v>
      </c>
      <c r="C18" s="2">
        <f>514-453.5</f>
        <v>60.5</v>
      </c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21"/>
      <c r="B19" s="2" t="s">
        <v>32</v>
      </c>
      <c r="C19" s="2"/>
      <c r="D19" s="2"/>
      <c r="E19" s="2">
        <v>3</v>
      </c>
      <c r="F19" s="2"/>
      <c r="G19" s="2"/>
      <c r="H19" s="2">
        <v>3</v>
      </c>
      <c r="I19" s="2"/>
      <c r="J19" s="2"/>
      <c r="K19" s="2"/>
      <c r="L19" s="2"/>
    </row>
    <row r="20" spans="1:13" x14ac:dyDescent="0.25">
      <c r="A20" s="21"/>
      <c r="B20" s="2" t="s">
        <v>33</v>
      </c>
      <c r="C20" s="2">
        <v>30</v>
      </c>
      <c r="D20" s="2"/>
      <c r="E20" s="2">
        <v>8</v>
      </c>
      <c r="F20" s="2"/>
      <c r="G20" s="2"/>
      <c r="H20" s="2"/>
      <c r="I20" s="2"/>
      <c r="J20" s="2"/>
      <c r="K20" s="2"/>
      <c r="L20" s="2"/>
    </row>
    <row r="21" spans="1:13" x14ac:dyDescent="0.25">
      <c r="A21" s="21"/>
      <c r="B21" s="2" t="s">
        <v>34</v>
      </c>
      <c r="C21" s="2">
        <v>17.899999999999999</v>
      </c>
      <c r="D21" s="2">
        <v>3</v>
      </c>
      <c r="E21" s="2">
        <v>0.8</v>
      </c>
      <c r="F21" s="2"/>
      <c r="G21" s="2">
        <v>5.7</v>
      </c>
      <c r="H21" s="2">
        <v>5.0999999999999996</v>
      </c>
      <c r="I21" s="2">
        <v>4.5</v>
      </c>
      <c r="J21" s="2">
        <v>2</v>
      </c>
      <c r="K21" s="2"/>
      <c r="L21" s="2"/>
    </row>
    <row r="22" spans="1:13" x14ac:dyDescent="0.25">
      <c r="A22" s="21"/>
      <c r="B22" s="2" t="s">
        <v>35</v>
      </c>
      <c r="C22" s="2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5">
      <c r="A23" s="21" t="s">
        <v>22</v>
      </c>
      <c r="B23" s="2"/>
      <c r="C23" s="29">
        <f t="shared" ref="C23:L23" si="0">SUM(C4:C22)</f>
        <v>360.4</v>
      </c>
      <c r="D23" s="30">
        <f t="shared" si="0"/>
        <v>3</v>
      </c>
      <c r="E23" s="30">
        <f t="shared" si="0"/>
        <v>125.6</v>
      </c>
      <c r="F23" s="31">
        <f t="shared" si="0"/>
        <v>25.5</v>
      </c>
      <c r="G23" s="30">
        <f t="shared" si="0"/>
        <v>12.4</v>
      </c>
      <c r="H23" s="31">
        <f t="shared" si="0"/>
        <v>35.4</v>
      </c>
      <c r="I23" s="31">
        <f t="shared" si="0"/>
        <v>17.7</v>
      </c>
      <c r="J23" s="31">
        <f t="shared" si="0"/>
        <v>19.5</v>
      </c>
      <c r="K23" s="30">
        <f t="shared" si="0"/>
        <v>1.8</v>
      </c>
      <c r="L23" s="32">
        <f t="shared" si="0"/>
        <v>0.4</v>
      </c>
      <c r="M23" s="27">
        <f>SUM(C23:L23)</f>
        <v>601.69999999999993</v>
      </c>
    </row>
    <row r="24" spans="1:13" ht="15.75" thickBot="1" x14ac:dyDescent="0.3">
      <c r="B24" s="1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3"/>
    </row>
    <row r="25" spans="1:13" x14ac:dyDescent="0.25">
      <c r="A25" s="35"/>
      <c r="B25" s="5"/>
      <c r="C25" s="5"/>
      <c r="D25" s="5" t="s">
        <v>44</v>
      </c>
      <c r="E25" s="36"/>
      <c r="F25" s="1"/>
    </row>
    <row r="26" spans="1:13" x14ac:dyDescent="0.25">
      <c r="A26" s="44" t="s">
        <v>41</v>
      </c>
      <c r="B26" s="45"/>
      <c r="C26" s="2">
        <f>C23</f>
        <v>360.4</v>
      </c>
      <c r="D26" s="2">
        <v>0.8</v>
      </c>
      <c r="E26" s="38">
        <f>C26/M23</f>
        <v>0.59896958617251128</v>
      </c>
      <c r="F26" s="37"/>
    </row>
    <row r="27" spans="1:13" x14ac:dyDescent="0.25">
      <c r="A27" s="46" t="s">
        <v>42</v>
      </c>
      <c r="B27" s="47"/>
      <c r="C27" s="2">
        <f>D23+E23+G23+K23</f>
        <v>142.80000000000001</v>
      </c>
      <c r="D27" s="2">
        <v>1</v>
      </c>
      <c r="E27" s="38">
        <f>C27/M23</f>
        <v>0.23732757187967429</v>
      </c>
      <c r="F27" s="1"/>
    </row>
    <row r="28" spans="1:13" ht="15.75" thickBot="1" x14ac:dyDescent="0.3">
      <c r="A28" s="48" t="s">
        <v>43</v>
      </c>
      <c r="B28" s="49"/>
      <c r="C28" s="10">
        <f>F23+H23+I23+J23+L23</f>
        <v>98.5</v>
      </c>
      <c r="D28" s="10">
        <v>1.2</v>
      </c>
      <c r="E28" s="39">
        <f>C28/M23</f>
        <v>0.16370284194781454</v>
      </c>
      <c r="F28" s="1"/>
    </row>
    <row r="29" spans="1:13" x14ac:dyDescent="0.25">
      <c r="B29" s="1"/>
      <c r="C29" s="1"/>
      <c r="D29" s="1"/>
      <c r="E29" s="1"/>
      <c r="F29" s="1"/>
    </row>
    <row r="30" spans="1:13" ht="15.75" x14ac:dyDescent="0.25">
      <c r="A30" s="28" t="s">
        <v>36</v>
      </c>
      <c r="B30" s="1"/>
      <c r="C30" s="1"/>
      <c r="D30" s="1"/>
      <c r="E30" s="1"/>
      <c r="F30" s="1"/>
    </row>
    <row r="31" spans="1:13" ht="15.75" x14ac:dyDescent="0.25">
      <c r="A31" s="28" t="s">
        <v>40</v>
      </c>
      <c r="B31" s="1"/>
      <c r="C31" s="1"/>
      <c r="D31" s="1"/>
      <c r="E31" s="1"/>
      <c r="F31" s="1"/>
    </row>
    <row r="33" spans="1:2" x14ac:dyDescent="0.25">
      <c r="A33" s="21" t="s">
        <v>37</v>
      </c>
      <c r="B33" s="21">
        <f>M23</f>
        <v>601.69999999999993</v>
      </c>
    </row>
    <row r="34" spans="1:2" x14ac:dyDescent="0.25">
      <c r="A34" s="21" t="s">
        <v>39</v>
      </c>
      <c r="B34" s="41">
        <f>D26*E26+D27*E27+D28*E28</f>
        <v>0.9129466511550608</v>
      </c>
    </row>
    <row r="35" spans="1:2" x14ac:dyDescent="0.25">
      <c r="A35" s="21" t="s">
        <v>45</v>
      </c>
      <c r="B35" s="21">
        <v>0</v>
      </c>
    </row>
    <row r="36" spans="1:2" x14ac:dyDescent="0.25">
      <c r="A36" s="21" t="s">
        <v>46</v>
      </c>
      <c r="B36" s="21">
        <v>10</v>
      </c>
    </row>
    <row r="37" spans="1:2" x14ac:dyDescent="0.25">
      <c r="A37" s="21" t="s">
        <v>47</v>
      </c>
      <c r="B37" s="21">
        <v>11</v>
      </c>
    </row>
    <row r="38" spans="1:2" x14ac:dyDescent="0.25">
      <c r="A38" s="21" t="s">
        <v>38</v>
      </c>
      <c r="B38" s="21">
        <v>500</v>
      </c>
    </row>
    <row r="39" spans="1:2" x14ac:dyDescent="0.25">
      <c r="A39" s="20" t="s">
        <v>48</v>
      </c>
      <c r="B39" s="40">
        <f>B33*B34*B36/(B37*B38)</f>
        <v>0.99876363636363652</v>
      </c>
    </row>
  </sheetData>
  <mergeCells count="4">
    <mergeCell ref="B1:J1"/>
    <mergeCell ref="A26:B26"/>
    <mergeCell ref="A27:B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КС</vt:lpstr>
      <vt:lpstr>Расчет интенсивности</vt:lpstr>
      <vt:lpstr>Расчет КС (мокр.)</vt:lpstr>
      <vt:lpstr>Расчет интенс.мокрое покрытие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2024-02-15T20:58:36Z</dcterms:modified>
</cp:coreProperties>
</file>