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850"/>
  </bookViews>
  <sheets>
    <sheet name="Расчет КС Новый" sheetId="9" r:id="rId1"/>
    <sheet name="Расчет КС Упрощ Новый" sheetId="10" r:id="rId2"/>
  </sheets>
  <definedNames>
    <definedName name="_xlnm.Print_Area" localSheetId="0">'Расчет КС Новый'!$A$1:$M$50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0"/>
  <c r="H42"/>
  <c r="C46" i="9"/>
  <c r="C27" i="10"/>
  <c r="G9" i="9"/>
  <c r="G9" i="10"/>
  <c r="G7"/>
  <c r="G6"/>
  <c r="G5"/>
  <c r="C16"/>
  <c r="L17"/>
  <c r="L18"/>
  <c r="L19"/>
  <c r="L20"/>
  <c r="L21"/>
  <c r="L22"/>
  <c r="L16"/>
  <c r="K23"/>
  <c r="J23"/>
  <c r="I23"/>
  <c r="H23"/>
  <c r="G23"/>
  <c r="F23"/>
  <c r="E23"/>
  <c r="D23"/>
  <c r="C29"/>
  <c r="G44" i="9"/>
  <c r="G7"/>
  <c r="G6"/>
  <c r="G5"/>
  <c r="C29"/>
  <c r="M18"/>
  <c r="M19"/>
  <c r="M20"/>
  <c r="M21"/>
  <c r="M22"/>
  <c r="M23"/>
  <c r="M17"/>
  <c r="L24"/>
  <c r="K24"/>
  <c r="J24"/>
  <c r="I24"/>
  <c r="H24"/>
  <c r="G24"/>
  <c r="F24"/>
  <c r="E24"/>
  <c r="D24"/>
  <c r="C30"/>
  <c r="C28" i="10" l="1"/>
  <c r="L23"/>
  <c r="C23" s="1"/>
  <c r="M24" i="9"/>
  <c r="C17" s="1"/>
  <c r="C28" s="1"/>
  <c r="C30" i="10" l="1"/>
  <c r="C32" s="1"/>
  <c r="C40" s="1"/>
  <c r="C43" s="1"/>
  <c r="C47" s="1"/>
  <c r="C24" i="9"/>
  <c r="C31"/>
  <c r="C33" s="1"/>
  <c r="C41" s="1"/>
  <c r="C44" s="1"/>
  <c r="C48" s="1"/>
</calcChain>
</file>

<file path=xl/sharedStrings.xml><?xml version="1.0" encoding="utf-8"?>
<sst xmlns="http://schemas.openxmlformats.org/spreadsheetml/2006/main" count="156" uniqueCount="77">
  <si>
    <t>траверс г. Сидек</t>
  </si>
  <si>
    <t>Название</t>
  </si>
  <si>
    <t>№ п/п</t>
  </si>
  <si>
    <t>Расчет сложности маршрута</t>
  </si>
  <si>
    <t>траверс западного склона г. Карадаг</t>
  </si>
  <si>
    <t>ПП1</t>
  </si>
  <si>
    <t>Категория трудности</t>
  </si>
  <si>
    <t>Баллы КТ</t>
  </si>
  <si>
    <t>равнинное Дорога D400</t>
  </si>
  <si>
    <t>ПП2</t>
  </si>
  <si>
    <t>№ ПП</t>
  </si>
  <si>
    <t>перевал горы Сарыджааглан???</t>
  </si>
  <si>
    <t>ПП3</t>
  </si>
  <si>
    <t>ПП4</t>
  </si>
  <si>
    <t>ПП5</t>
  </si>
  <si>
    <t>ПП6</t>
  </si>
  <si>
    <t>ПП7</t>
  </si>
  <si>
    <t>ПП8</t>
  </si>
  <si>
    <t>траверс северо-западной части Ликийского тавра</t>
  </si>
  <si>
    <t>траверс хребта Бей Новый</t>
  </si>
  <si>
    <t>Асфальт/бетон, дорога в хорошем состоянии, сухая</t>
  </si>
  <si>
    <t>Асфальт/бетон, дорога разбитая, сухая</t>
  </si>
  <si>
    <t>Длина участка</t>
  </si>
  <si>
    <t>Вид покрытия</t>
  </si>
  <si>
    <t>Кпк</t>
  </si>
  <si>
    <t>Глина/чернозём, дорога в хорошем состоянии, сухая</t>
  </si>
  <si>
    <t>Глина/чернозём, дорога разбитая, сухая</t>
  </si>
  <si>
    <t>Камень/булыжник, дорога в хорошем состоянии, сухая</t>
  </si>
  <si>
    <t>Камень/булыжник, дорога разбитая, сухая</t>
  </si>
  <si>
    <t>Гравий/щебень, дорога в хорошем состоянии, сухая</t>
  </si>
  <si>
    <t>перевал г. Дюмбер</t>
  </si>
  <si>
    <t>траверс хребта Дастаран-Аджигы</t>
  </si>
  <si>
    <t>ПП3 зап.трек</t>
  </si>
  <si>
    <t>траверс юго-западной части Ликийского Тавра</t>
  </si>
  <si>
    <t>Расчет Кэп</t>
  </si>
  <si>
    <t>Итого</t>
  </si>
  <si>
    <t xml:space="preserve">ПП 1КТ </t>
  </si>
  <si>
    <t xml:space="preserve">ПП 2КТ </t>
  </si>
  <si>
    <t xml:space="preserve">ПП 3КТ </t>
  </si>
  <si>
    <t>max 3 балла</t>
  </si>
  <si>
    <t>max 7 балла</t>
  </si>
  <si>
    <t>max 24 балла</t>
  </si>
  <si>
    <t>Между ПП</t>
  </si>
  <si>
    <t>всего трек</t>
  </si>
  <si>
    <t>Дороги высокого кач-ва</t>
  </si>
  <si>
    <t>Дороги хорошего кач-ва</t>
  </si>
  <si>
    <t>Дороги среднего кач-ва</t>
  </si>
  <si>
    <t>Км</t>
  </si>
  <si>
    <t>Категория дороги</t>
  </si>
  <si>
    <t>Всего:</t>
  </si>
  <si>
    <t>КС = S*I*A</t>
  </si>
  <si>
    <t>Расчет интенсивности</t>
  </si>
  <si>
    <t>I = (Lф*Кэп + ЛП)*Tн / Tф*Lн, где</t>
  </si>
  <si>
    <t xml:space="preserve">Lф – фактическая протяженность маршрута, км </t>
  </si>
  <si>
    <t>Lн – номинальная протяженность маршрута по ЕВСКМ (Таблица №1), км</t>
  </si>
  <si>
    <t>Tф – фактическая продолжительность прохождения маршрута, дней</t>
  </si>
  <si>
    <t>Tн – продолжительность похода по ЕВСКМ (Таблица №1),</t>
  </si>
  <si>
    <t>Кэп – коэффициент эквивалентного пробега</t>
  </si>
  <si>
    <t>ЛП – локальные препятствия на маршруте</t>
  </si>
  <si>
    <t>I = ((563,3 * 0,86 + 0) * 10) / (8 * 500) =</t>
  </si>
  <si>
    <t>Маршрут соответствует 3 категории сложности</t>
  </si>
  <si>
    <t>3КС 18-34</t>
  </si>
  <si>
    <t>Кэп для 3-4 КС</t>
  </si>
  <si>
    <t>низкая степень автономности</t>
  </si>
  <si>
    <t>А =</t>
  </si>
  <si>
    <t>I = ((524,7 * 0,84 + 0) * 10) / (8 * 500) =</t>
  </si>
  <si>
    <t xml:space="preserve"> (упрощенный)</t>
  </si>
  <si>
    <t>ПП9</t>
  </si>
  <si>
    <t>траверс ю-в склона г. Сивридаг</t>
  </si>
  <si>
    <t xml:space="preserve">S = 3+5,87+24 = </t>
  </si>
  <si>
    <t xml:space="preserve">Кэп = (415,6*0,8/563,3) + (102,1*1,0/563,3) + (45,7*1,2/563,3) = </t>
  </si>
  <si>
    <t>Расчет А</t>
  </si>
  <si>
    <t>(количество населенных пунктов один и более на 1 день прохождения участка маршрута + 1 ночевка в гостинице)</t>
  </si>
  <si>
    <t xml:space="preserve">Кэп = (452,9*0,8/524,7) + (47,9*1,0/524,7) + (23,9*1,2/524,7) = </t>
  </si>
  <si>
    <t xml:space="preserve">S = 3+7+14,52 = </t>
  </si>
  <si>
    <t>КС = S*I*A = 24,52 * 1,10 * 0,76 =</t>
  </si>
  <si>
    <t>КС = S*I*A = 32,87 * 1,22 * 0,76 =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</si>
</sst>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" fillId="3" borderId="1" xfId="0" applyFont="1" applyFill="1" applyBorder="1"/>
    <xf numFmtId="0" fontId="8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2" fontId="1" fillId="0" borderId="0" xfId="0" applyNumberFormat="1" applyFont="1"/>
    <xf numFmtId="0" fontId="9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left"/>
    </xf>
    <xf numFmtId="0" fontId="1" fillId="4" borderId="3" xfId="0" applyFont="1" applyFill="1" applyBorder="1"/>
    <xf numFmtId="0" fontId="8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14" fillId="0" borderId="6" xfId="0" applyFont="1" applyBorder="1"/>
    <xf numFmtId="0" fontId="15" fillId="0" borderId="6" xfId="0" applyFont="1" applyBorder="1"/>
    <xf numFmtId="0" fontId="14" fillId="0" borderId="6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right"/>
    </xf>
    <xf numFmtId="2" fontId="12" fillId="5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zoomScaleNormal="100" workbookViewId="0">
      <selection activeCell="L32" sqref="L32"/>
    </sheetView>
  </sheetViews>
  <sheetFormatPr defaultRowHeight="11.25"/>
  <cols>
    <col min="1" max="1" width="6.7109375" style="2" customWidth="1"/>
    <col min="2" max="2" width="40.7109375" style="2" customWidth="1"/>
    <col min="3" max="13" width="8" style="2" customWidth="1"/>
    <col min="14" max="16384" width="9.140625" style="2"/>
  </cols>
  <sheetData>
    <row r="1" spans="1:13" ht="18.75">
      <c r="A1" s="82" t="s">
        <v>3</v>
      </c>
      <c r="B1" s="82"/>
      <c r="C1" s="3" t="s">
        <v>50</v>
      </c>
      <c r="D1" s="6" t="s">
        <v>61</v>
      </c>
    </row>
    <row r="2" spans="1:13">
      <c r="A2" s="83"/>
      <c r="B2" s="83"/>
    </row>
    <row r="3" spans="1:13" ht="22.5">
      <c r="A3" s="75" t="s">
        <v>10</v>
      </c>
      <c r="B3" s="75" t="s">
        <v>1</v>
      </c>
      <c r="C3" s="76" t="s">
        <v>6</v>
      </c>
      <c r="D3" s="75" t="s">
        <v>7</v>
      </c>
    </row>
    <row r="4" spans="1:13">
      <c r="A4" s="7" t="s">
        <v>5</v>
      </c>
      <c r="B4" s="8" t="s">
        <v>4</v>
      </c>
      <c r="C4" s="9">
        <v>1</v>
      </c>
      <c r="D4" s="10">
        <v>1.94</v>
      </c>
    </row>
    <row r="5" spans="1:13">
      <c r="A5" s="7" t="s">
        <v>9</v>
      </c>
      <c r="B5" s="8" t="s">
        <v>8</v>
      </c>
      <c r="C5" s="9">
        <v>1</v>
      </c>
      <c r="D5" s="10">
        <v>1.81</v>
      </c>
      <c r="F5" s="11" t="s">
        <v>36</v>
      </c>
      <c r="G5" s="12">
        <f>D4+D5</f>
        <v>3.75</v>
      </c>
      <c r="H5" s="2" t="s">
        <v>39</v>
      </c>
      <c r="J5" s="2">
        <v>3</v>
      </c>
    </row>
    <row r="6" spans="1:13">
      <c r="A6" s="17" t="s">
        <v>12</v>
      </c>
      <c r="B6" s="21" t="s">
        <v>11</v>
      </c>
      <c r="C6" s="19">
        <v>3</v>
      </c>
      <c r="D6" s="20">
        <v>6.2</v>
      </c>
      <c r="F6" s="11" t="s">
        <v>37</v>
      </c>
      <c r="G6" s="12">
        <f>D10+D11</f>
        <v>5.87</v>
      </c>
      <c r="H6" s="2" t="s">
        <v>40</v>
      </c>
      <c r="J6" s="2">
        <v>7</v>
      </c>
    </row>
    <row r="7" spans="1:13">
      <c r="A7" s="17" t="s">
        <v>13</v>
      </c>
      <c r="B7" s="18" t="s">
        <v>0</v>
      </c>
      <c r="C7" s="19">
        <v>3</v>
      </c>
      <c r="D7" s="20">
        <v>4.8899999999999997</v>
      </c>
      <c r="F7" s="11" t="s">
        <v>38</v>
      </c>
      <c r="G7" s="12">
        <f>D6+D7+D8+D9+D12</f>
        <v>25.33</v>
      </c>
      <c r="H7" s="2" t="s">
        <v>41</v>
      </c>
      <c r="J7" s="2">
        <v>24</v>
      </c>
    </row>
    <row r="8" spans="1:13">
      <c r="A8" s="17" t="s">
        <v>14</v>
      </c>
      <c r="B8" s="18" t="s">
        <v>18</v>
      </c>
      <c r="C8" s="19">
        <v>3</v>
      </c>
      <c r="D8" s="20">
        <v>4.4800000000000004</v>
      </c>
    </row>
    <row r="9" spans="1:13" ht="15.75">
      <c r="A9" s="17" t="s">
        <v>15</v>
      </c>
      <c r="B9" s="18" t="s">
        <v>19</v>
      </c>
      <c r="C9" s="19">
        <v>3</v>
      </c>
      <c r="D9" s="20">
        <v>4.6100000000000003</v>
      </c>
      <c r="E9" s="4"/>
      <c r="F9" s="73" t="s">
        <v>69</v>
      </c>
      <c r="G9" s="74">
        <f>J5+G6+J7</f>
        <v>32.870000000000005</v>
      </c>
    </row>
    <row r="10" spans="1:13">
      <c r="A10" s="13" t="s">
        <v>16</v>
      </c>
      <c r="B10" s="14" t="s">
        <v>30</v>
      </c>
      <c r="C10" s="15">
        <v>2</v>
      </c>
      <c r="D10" s="16">
        <v>2.75</v>
      </c>
      <c r="F10" s="22"/>
    </row>
    <row r="11" spans="1:13">
      <c r="A11" s="13" t="s">
        <v>17</v>
      </c>
      <c r="B11" s="92" t="s">
        <v>68</v>
      </c>
      <c r="C11" s="93">
        <v>2</v>
      </c>
      <c r="D11" s="94">
        <v>3.12</v>
      </c>
      <c r="F11" s="22"/>
    </row>
    <row r="12" spans="1:13">
      <c r="A12" s="65" t="s">
        <v>67</v>
      </c>
      <c r="B12" s="66" t="s">
        <v>31</v>
      </c>
      <c r="C12" s="67">
        <v>3</v>
      </c>
      <c r="D12" s="68">
        <v>5.15</v>
      </c>
    </row>
    <row r="13" spans="1:13">
      <c r="A13" s="69"/>
      <c r="B13" s="70"/>
      <c r="C13" s="71"/>
      <c r="D13" s="72"/>
    </row>
    <row r="14" spans="1:13" ht="12.75">
      <c r="A14" s="87" t="s">
        <v>34</v>
      </c>
      <c r="B14" s="87"/>
    </row>
    <row r="15" spans="1:13">
      <c r="A15" s="88" t="s">
        <v>24</v>
      </c>
      <c r="B15" s="88" t="s">
        <v>23</v>
      </c>
      <c r="C15" s="81" t="s">
        <v>42</v>
      </c>
      <c r="D15" s="78" t="s">
        <v>22</v>
      </c>
      <c r="E15" s="79"/>
      <c r="F15" s="79"/>
      <c r="G15" s="79"/>
      <c r="H15" s="79"/>
      <c r="I15" s="79"/>
      <c r="J15" s="79"/>
      <c r="K15" s="79"/>
      <c r="L15" s="79"/>
      <c r="M15" s="80"/>
    </row>
    <row r="16" spans="1:13">
      <c r="A16" s="88"/>
      <c r="B16" s="88"/>
      <c r="C16" s="81"/>
      <c r="D16" s="75" t="s">
        <v>5</v>
      </c>
      <c r="E16" s="75" t="s">
        <v>9</v>
      </c>
      <c r="F16" s="75" t="s">
        <v>12</v>
      </c>
      <c r="G16" s="75" t="s">
        <v>13</v>
      </c>
      <c r="H16" s="75" t="s">
        <v>14</v>
      </c>
      <c r="I16" s="75" t="s">
        <v>15</v>
      </c>
      <c r="J16" s="75" t="s">
        <v>16</v>
      </c>
      <c r="K16" s="75" t="s">
        <v>17</v>
      </c>
      <c r="L16" s="75" t="s">
        <v>67</v>
      </c>
      <c r="M16" s="75" t="s">
        <v>35</v>
      </c>
    </row>
    <row r="17" spans="1:13">
      <c r="A17" s="23">
        <v>0.8</v>
      </c>
      <c r="B17" s="49" t="s">
        <v>20</v>
      </c>
      <c r="C17" s="24">
        <f>D25-M24</f>
        <v>156.84699999999998</v>
      </c>
      <c r="D17" s="24">
        <v>31.06</v>
      </c>
      <c r="E17" s="24">
        <v>39.783999999999999</v>
      </c>
      <c r="F17" s="24">
        <v>15</v>
      </c>
      <c r="G17" s="24">
        <v>8.8000000000000007</v>
      </c>
      <c r="H17" s="24">
        <v>63.838000000000001</v>
      </c>
      <c r="I17" s="24">
        <v>25.082000000000001</v>
      </c>
      <c r="J17" s="26">
        <v>46.363</v>
      </c>
      <c r="K17" s="24">
        <v>20.588000000000001</v>
      </c>
      <c r="L17" s="24">
        <v>8.2129999999999992</v>
      </c>
      <c r="M17" s="27">
        <f>SUM(D17:L17)</f>
        <v>258.72800000000001</v>
      </c>
    </row>
    <row r="18" spans="1:13">
      <c r="A18" s="15">
        <v>1.2</v>
      </c>
      <c r="B18" s="50" t="s">
        <v>21</v>
      </c>
      <c r="C18" s="16"/>
      <c r="D18" s="16"/>
      <c r="E18" s="16"/>
      <c r="F18" s="16"/>
      <c r="G18" s="16"/>
      <c r="H18" s="16"/>
      <c r="I18" s="16">
        <v>18</v>
      </c>
      <c r="J18" s="16"/>
      <c r="K18" s="16"/>
      <c r="L18" s="16"/>
      <c r="M18" s="98">
        <f t="shared" ref="M18:M23" si="0">SUM(D18:L18)</f>
        <v>18</v>
      </c>
    </row>
    <row r="19" spans="1:13">
      <c r="A19" s="15">
        <v>1.4</v>
      </c>
      <c r="B19" s="50" t="s">
        <v>25</v>
      </c>
      <c r="C19" s="16"/>
      <c r="D19" s="16"/>
      <c r="E19" s="16"/>
      <c r="F19" s="16"/>
      <c r="G19" s="16"/>
      <c r="H19" s="16"/>
      <c r="I19" s="16">
        <v>17.649000000000001</v>
      </c>
      <c r="J19" s="16"/>
      <c r="K19" s="16"/>
      <c r="L19" s="16"/>
      <c r="M19" s="98">
        <f t="shared" si="0"/>
        <v>17.649000000000001</v>
      </c>
    </row>
    <row r="20" spans="1:13">
      <c r="A20" s="19">
        <v>1.9</v>
      </c>
      <c r="B20" s="51" t="s">
        <v>26</v>
      </c>
      <c r="C20" s="20"/>
      <c r="D20" s="20"/>
      <c r="E20" s="20"/>
      <c r="F20" s="28">
        <v>2.2650000000000001</v>
      </c>
      <c r="G20" s="20"/>
      <c r="H20" s="20"/>
      <c r="I20" s="20">
        <v>8.5</v>
      </c>
      <c r="J20" s="20"/>
      <c r="K20" s="20"/>
      <c r="L20" s="20"/>
      <c r="M20" s="99">
        <f t="shared" si="0"/>
        <v>10.765000000000001</v>
      </c>
    </row>
    <row r="21" spans="1:13">
      <c r="A21" s="15">
        <v>1.3</v>
      </c>
      <c r="B21" s="50" t="s">
        <v>27</v>
      </c>
      <c r="C21" s="16"/>
      <c r="D21" s="16"/>
      <c r="E21" s="16"/>
      <c r="F21" s="29">
        <v>10.19</v>
      </c>
      <c r="G21" s="29">
        <v>12.705</v>
      </c>
      <c r="H21" s="16"/>
      <c r="I21" s="16">
        <v>3</v>
      </c>
      <c r="J21" s="16"/>
      <c r="K21" s="30"/>
      <c r="L21" s="30">
        <v>25.428000000000001</v>
      </c>
      <c r="M21" s="98">
        <f t="shared" si="0"/>
        <v>51.323</v>
      </c>
    </row>
    <row r="22" spans="1:13">
      <c r="A22" s="19">
        <v>1.9</v>
      </c>
      <c r="B22" s="51" t="s">
        <v>28</v>
      </c>
      <c r="C22" s="20"/>
      <c r="D22" s="20"/>
      <c r="E22" s="20"/>
      <c r="F22" s="31">
        <v>10.19</v>
      </c>
      <c r="G22" s="31">
        <v>12.705</v>
      </c>
      <c r="H22" s="20"/>
      <c r="I22" s="20">
        <v>0.8</v>
      </c>
      <c r="J22" s="20"/>
      <c r="K22" s="31">
        <v>3.35</v>
      </c>
      <c r="L22" s="31">
        <v>7.85</v>
      </c>
      <c r="M22" s="99">
        <f t="shared" si="0"/>
        <v>34.895000000000003</v>
      </c>
    </row>
    <row r="23" spans="1:13">
      <c r="A23" s="15">
        <v>1.2</v>
      </c>
      <c r="B23" s="50" t="s">
        <v>29</v>
      </c>
      <c r="C23" s="16"/>
      <c r="D23" s="16"/>
      <c r="E23" s="16"/>
      <c r="F23" s="16"/>
      <c r="G23" s="16"/>
      <c r="H23" s="16"/>
      <c r="I23" s="16">
        <v>5.35</v>
      </c>
      <c r="J23" s="16">
        <v>2.6</v>
      </c>
      <c r="K23" s="16"/>
      <c r="L23" s="16">
        <v>7.1429999999999998</v>
      </c>
      <c r="M23" s="98">
        <f t="shared" si="0"/>
        <v>15.093</v>
      </c>
    </row>
    <row r="24" spans="1:13">
      <c r="C24" s="32">
        <f>SUM(C17:C23)</f>
        <v>156.84699999999998</v>
      </c>
      <c r="D24" s="32">
        <f>SUM(D17:D23)</f>
        <v>31.06</v>
      </c>
      <c r="E24" s="32">
        <f t="shared" ref="E24:K24" si="1">SUM(E17:E23)</f>
        <v>39.783999999999999</v>
      </c>
      <c r="F24" s="32">
        <f t="shared" si="1"/>
        <v>37.644999999999996</v>
      </c>
      <c r="G24" s="32">
        <f t="shared" si="1"/>
        <v>34.21</v>
      </c>
      <c r="H24" s="32">
        <f t="shared" si="1"/>
        <v>63.838000000000001</v>
      </c>
      <c r="I24" s="32">
        <f t="shared" si="1"/>
        <v>78.380999999999986</v>
      </c>
      <c r="J24" s="32">
        <f t="shared" si="1"/>
        <v>48.963000000000001</v>
      </c>
      <c r="K24" s="32">
        <f t="shared" si="1"/>
        <v>23.938000000000002</v>
      </c>
      <c r="L24" s="32">
        <f t="shared" ref="L24" si="2">SUM(L17:L23)</f>
        <v>48.634</v>
      </c>
      <c r="M24" s="32">
        <f>SUM(M17:M23)</f>
        <v>406.45299999999997</v>
      </c>
    </row>
    <row r="25" spans="1:13">
      <c r="C25" s="61" t="s">
        <v>43</v>
      </c>
      <c r="D25" s="75">
        <v>563.29999999999995</v>
      </c>
    </row>
    <row r="26" spans="1:13">
      <c r="C26" s="34"/>
      <c r="D26" s="34"/>
    </row>
    <row r="27" spans="1:13" ht="22.5">
      <c r="A27" s="75" t="s">
        <v>2</v>
      </c>
      <c r="B27" s="75" t="s">
        <v>48</v>
      </c>
      <c r="C27" s="75" t="s">
        <v>47</v>
      </c>
      <c r="D27" s="76" t="s">
        <v>62</v>
      </c>
    </row>
    <row r="28" spans="1:13">
      <c r="A28" s="36">
        <v>1</v>
      </c>
      <c r="B28" s="7" t="s">
        <v>44</v>
      </c>
      <c r="C28" s="37">
        <f>M17+C17</f>
        <v>415.57499999999999</v>
      </c>
      <c r="D28" s="9">
        <v>0.8</v>
      </c>
    </row>
    <row r="29" spans="1:13">
      <c r="A29" s="38">
        <v>2</v>
      </c>
      <c r="B29" s="13" t="s">
        <v>45</v>
      </c>
      <c r="C29" s="39">
        <f>M18+M19+M21+M23</f>
        <v>102.06500000000001</v>
      </c>
      <c r="D29" s="39">
        <v>1</v>
      </c>
    </row>
    <row r="30" spans="1:13">
      <c r="A30" s="40">
        <v>3</v>
      </c>
      <c r="B30" s="17" t="s">
        <v>46</v>
      </c>
      <c r="C30" s="41">
        <f>M20+M22</f>
        <v>45.660000000000004</v>
      </c>
      <c r="D30" s="19">
        <v>1.2</v>
      </c>
    </row>
    <row r="31" spans="1:13">
      <c r="A31" s="42"/>
      <c r="B31" s="33" t="s">
        <v>49</v>
      </c>
      <c r="C31" s="43">
        <f>SUM(C28:C30)</f>
        <v>563.29999999999995</v>
      </c>
      <c r="D31" s="44"/>
    </row>
    <row r="33" spans="1:7">
      <c r="B33" s="45" t="s">
        <v>70</v>
      </c>
      <c r="C33" s="46">
        <f>(C28*D28/C31)+(C29*D29/C31)+(C30*D30/C31)</f>
        <v>0.86866145925794447</v>
      </c>
      <c r="D33" s="47"/>
    </row>
    <row r="35" spans="1:7" ht="12.75">
      <c r="A35" s="86" t="s">
        <v>51</v>
      </c>
      <c r="B35" s="86"/>
    </row>
    <row r="36" spans="1:7">
      <c r="B36" s="5" t="s">
        <v>52</v>
      </c>
    </row>
    <row r="37" spans="1:7">
      <c r="A37" s="84" t="s">
        <v>53</v>
      </c>
      <c r="B37" s="84"/>
      <c r="C37" s="35">
        <v>563.29999999999995</v>
      </c>
    </row>
    <row r="38" spans="1:7">
      <c r="A38" s="84" t="s">
        <v>54</v>
      </c>
      <c r="B38" s="84"/>
      <c r="C38" s="35">
        <v>500</v>
      </c>
    </row>
    <row r="39" spans="1:7">
      <c r="A39" s="84" t="s">
        <v>55</v>
      </c>
      <c r="B39" s="84"/>
      <c r="C39" s="35">
        <v>10</v>
      </c>
    </row>
    <row r="40" spans="1:7">
      <c r="A40" s="84" t="s">
        <v>56</v>
      </c>
      <c r="B40" s="84"/>
      <c r="C40" s="35">
        <v>10</v>
      </c>
    </row>
    <row r="41" spans="1:7" ht="12.75">
      <c r="A41" s="84" t="s">
        <v>57</v>
      </c>
      <c r="B41" s="84"/>
      <c r="C41" s="52">
        <f>C33</f>
        <v>0.86866145925794447</v>
      </c>
      <c r="F41" s="96" t="s">
        <v>71</v>
      </c>
      <c r="G41" s="96"/>
    </row>
    <row r="42" spans="1:7">
      <c r="A42" s="84" t="s">
        <v>58</v>
      </c>
      <c r="B42" s="84"/>
      <c r="C42" s="35">
        <v>0</v>
      </c>
      <c r="F42" s="2">
        <v>0.8</v>
      </c>
      <c r="G42" s="2">
        <v>7</v>
      </c>
    </row>
    <row r="43" spans="1:7">
      <c r="F43" s="2">
        <v>0.5</v>
      </c>
      <c r="G43" s="2">
        <v>1</v>
      </c>
    </row>
    <row r="44" spans="1:7" ht="15.75">
      <c r="B44" s="53" t="s">
        <v>59</v>
      </c>
      <c r="C44" s="62">
        <f>((C37*C41+C42)*C40)/(C39*C38)</f>
        <v>0.97863400000000023</v>
      </c>
      <c r="G44" s="2">
        <f>SUM(G42:G43)</f>
        <v>8</v>
      </c>
    </row>
    <row r="46" spans="1:7" ht="15.75">
      <c r="A46" s="48"/>
      <c r="B46" s="60" t="s">
        <v>64</v>
      </c>
      <c r="C46" s="95">
        <f>((F42*G42)+(F43*G43))/G44</f>
        <v>0.76250000000000007</v>
      </c>
      <c r="D46" s="2" t="s">
        <v>63</v>
      </c>
    </row>
    <row r="47" spans="1:7">
      <c r="D47" s="2" t="s">
        <v>72</v>
      </c>
    </row>
    <row r="48" spans="1:7" ht="15.75">
      <c r="B48" s="63" t="s">
        <v>76</v>
      </c>
      <c r="C48" s="64">
        <f>G9*C44*C46</f>
        <v>24.527870929750012</v>
      </c>
    </row>
    <row r="50" spans="1:3" ht="15.75">
      <c r="A50" s="85" t="s">
        <v>60</v>
      </c>
      <c r="B50" s="85"/>
      <c r="C50" s="85"/>
    </row>
  </sheetData>
  <mergeCells count="16">
    <mergeCell ref="A41:B41"/>
    <mergeCell ref="A42:B42"/>
    <mergeCell ref="A50:C50"/>
    <mergeCell ref="F41:G41"/>
    <mergeCell ref="D15:M15"/>
    <mergeCell ref="A35:B35"/>
    <mergeCell ref="A37:B37"/>
    <mergeCell ref="A38:B38"/>
    <mergeCell ref="A39:B39"/>
    <mergeCell ref="A40:B40"/>
    <mergeCell ref="A1:B1"/>
    <mergeCell ref="A2:B2"/>
    <mergeCell ref="A14:B14"/>
    <mergeCell ref="A15:A16"/>
    <mergeCell ref="B15:B16"/>
    <mergeCell ref="C15:C16"/>
  </mergeCells>
  <pageMargins left="1.1811023622047243" right="0.39370078740157483" top="0.78740157480314965" bottom="0.78740157480314965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opLeftCell="A10" zoomScaleNormal="100" workbookViewId="0">
      <selection activeCell="C39" sqref="C39"/>
    </sheetView>
  </sheetViews>
  <sheetFormatPr defaultRowHeight="15"/>
  <cols>
    <col min="1" max="1" width="10" style="1" bestFit="1" customWidth="1"/>
    <col min="2" max="2" width="43" style="1" customWidth="1"/>
    <col min="3" max="12" width="7.85546875" style="1" customWidth="1"/>
    <col min="13" max="16384" width="9.140625" style="1"/>
  </cols>
  <sheetData>
    <row r="1" spans="1:12" ht="18.75">
      <c r="A1" s="89" t="s">
        <v>3</v>
      </c>
      <c r="B1" s="89"/>
      <c r="C1" s="3" t="s">
        <v>50</v>
      </c>
      <c r="D1" s="6" t="s">
        <v>61</v>
      </c>
      <c r="E1" s="2"/>
      <c r="F1" s="2"/>
      <c r="G1" s="2"/>
      <c r="H1" s="2"/>
      <c r="I1" s="2"/>
      <c r="J1" s="2"/>
      <c r="K1" s="2"/>
      <c r="L1" s="2"/>
    </row>
    <row r="2" spans="1:12" ht="18.75">
      <c r="A2" s="90" t="s">
        <v>66</v>
      </c>
      <c r="B2" s="90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>
      <c r="A3" s="75" t="s">
        <v>10</v>
      </c>
      <c r="B3" s="75" t="s">
        <v>1</v>
      </c>
      <c r="C3" s="76" t="s">
        <v>6</v>
      </c>
      <c r="D3" s="75" t="s">
        <v>7</v>
      </c>
      <c r="E3" s="2"/>
      <c r="F3" s="2"/>
      <c r="G3" s="2"/>
      <c r="H3" s="2"/>
      <c r="I3" s="2"/>
      <c r="J3" s="2"/>
      <c r="K3" s="2"/>
      <c r="L3" s="2"/>
    </row>
    <row r="4" spans="1:12">
      <c r="A4" s="54" t="s">
        <v>5</v>
      </c>
      <c r="B4" s="57" t="s">
        <v>4</v>
      </c>
      <c r="C4" s="9">
        <v>1</v>
      </c>
      <c r="D4" s="10">
        <v>1.94</v>
      </c>
      <c r="E4" s="2"/>
      <c r="F4" s="2"/>
      <c r="G4" s="2"/>
      <c r="H4" s="2"/>
      <c r="I4" s="2"/>
      <c r="J4" s="2"/>
      <c r="K4" s="2"/>
      <c r="L4" s="2"/>
    </row>
    <row r="5" spans="1:12">
      <c r="A5" s="54" t="s">
        <v>9</v>
      </c>
      <c r="B5" s="57" t="s">
        <v>8</v>
      </c>
      <c r="C5" s="9">
        <v>1</v>
      </c>
      <c r="D5" s="10">
        <v>1.81</v>
      </c>
      <c r="E5" s="2"/>
      <c r="F5" s="11" t="s">
        <v>36</v>
      </c>
      <c r="G5" s="12">
        <f>D4+D5</f>
        <v>3.75</v>
      </c>
      <c r="H5" s="2" t="s">
        <v>39</v>
      </c>
      <c r="I5" s="2"/>
      <c r="J5" s="2">
        <v>3</v>
      </c>
      <c r="K5" s="2"/>
      <c r="L5" s="2"/>
    </row>
    <row r="6" spans="1:12">
      <c r="A6" s="55" t="s">
        <v>32</v>
      </c>
      <c r="B6" s="58" t="s">
        <v>33</v>
      </c>
      <c r="C6" s="15">
        <v>2</v>
      </c>
      <c r="D6" s="16">
        <v>2.5</v>
      </c>
      <c r="E6" s="2"/>
      <c r="F6" s="11" t="s">
        <v>37</v>
      </c>
      <c r="G6" s="12">
        <f>D9+D6+D10</f>
        <v>8.370000000000001</v>
      </c>
      <c r="H6" s="2" t="s">
        <v>40</v>
      </c>
      <c r="I6" s="2"/>
      <c r="J6" s="2">
        <v>7</v>
      </c>
      <c r="K6" s="2"/>
      <c r="L6" s="2"/>
    </row>
    <row r="7" spans="1:12">
      <c r="A7" s="56" t="s">
        <v>13</v>
      </c>
      <c r="B7" s="59" t="s">
        <v>0</v>
      </c>
      <c r="C7" s="19">
        <v>3</v>
      </c>
      <c r="D7" s="20">
        <v>4.8899999999999997</v>
      </c>
      <c r="E7" s="2"/>
      <c r="F7" s="11" t="s">
        <v>38</v>
      </c>
      <c r="G7" s="12">
        <f>D7+D8+D11</f>
        <v>14.520000000000001</v>
      </c>
      <c r="H7" s="2" t="s">
        <v>41</v>
      </c>
      <c r="I7" s="2"/>
      <c r="J7" s="2">
        <v>24</v>
      </c>
      <c r="K7" s="2"/>
      <c r="L7" s="2"/>
    </row>
    <row r="8" spans="1:12">
      <c r="A8" s="56" t="s">
        <v>14</v>
      </c>
      <c r="B8" s="59" t="s">
        <v>18</v>
      </c>
      <c r="C8" s="19">
        <v>3</v>
      </c>
      <c r="D8" s="20">
        <v>4.4800000000000004</v>
      </c>
      <c r="E8" s="2"/>
      <c r="F8" s="2"/>
      <c r="G8" s="2"/>
      <c r="H8" s="2"/>
      <c r="I8" s="2"/>
      <c r="J8" s="2"/>
      <c r="K8" s="2"/>
      <c r="L8" s="2"/>
    </row>
    <row r="9" spans="1:12" ht="15.75">
      <c r="A9" s="55" t="s">
        <v>15</v>
      </c>
      <c r="B9" s="58" t="s">
        <v>30</v>
      </c>
      <c r="C9" s="15">
        <v>2</v>
      </c>
      <c r="D9" s="16">
        <v>2.75</v>
      </c>
      <c r="F9" s="53" t="s">
        <v>74</v>
      </c>
      <c r="G9" s="62">
        <f>J5+J6+G7</f>
        <v>24.520000000000003</v>
      </c>
      <c r="H9" s="2"/>
      <c r="I9" s="2"/>
      <c r="J9" s="2"/>
      <c r="K9" s="2"/>
      <c r="L9" s="2"/>
    </row>
    <row r="10" spans="1:12" ht="15.75">
      <c r="A10" s="55" t="s">
        <v>16</v>
      </c>
      <c r="B10" s="92" t="s">
        <v>68</v>
      </c>
      <c r="C10" s="93">
        <v>2</v>
      </c>
      <c r="D10" s="94">
        <v>3.12</v>
      </c>
      <c r="F10" s="53"/>
      <c r="G10" s="62"/>
      <c r="H10" s="2"/>
      <c r="I10" s="2"/>
      <c r="J10" s="2"/>
      <c r="K10" s="2"/>
      <c r="L10" s="2"/>
    </row>
    <row r="11" spans="1:12">
      <c r="A11" s="56" t="s">
        <v>17</v>
      </c>
      <c r="B11" s="21" t="s">
        <v>31</v>
      </c>
      <c r="C11" s="19">
        <v>3</v>
      </c>
      <c r="D11" s="20">
        <v>5.15</v>
      </c>
      <c r="E11" s="2"/>
      <c r="F11" s="2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91" t="s">
        <v>34</v>
      </c>
      <c r="B13" s="91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88" t="s">
        <v>24</v>
      </c>
      <c r="B14" s="88" t="s">
        <v>23</v>
      </c>
      <c r="C14" s="81" t="s">
        <v>42</v>
      </c>
      <c r="D14" s="78" t="s">
        <v>22</v>
      </c>
      <c r="E14" s="79"/>
      <c r="F14" s="79"/>
      <c r="G14" s="79"/>
      <c r="H14" s="79"/>
      <c r="I14" s="79"/>
      <c r="J14" s="79"/>
      <c r="K14" s="79"/>
      <c r="L14" s="80"/>
    </row>
    <row r="15" spans="1:12" ht="22.5">
      <c r="A15" s="88"/>
      <c r="B15" s="88"/>
      <c r="C15" s="81"/>
      <c r="D15" s="75" t="s">
        <v>5</v>
      </c>
      <c r="E15" s="75" t="s">
        <v>9</v>
      </c>
      <c r="F15" s="76" t="s">
        <v>32</v>
      </c>
      <c r="G15" s="75" t="s">
        <v>13</v>
      </c>
      <c r="H15" s="75" t="s">
        <v>14</v>
      </c>
      <c r="I15" s="75" t="s">
        <v>15</v>
      </c>
      <c r="J15" s="75" t="s">
        <v>16</v>
      </c>
      <c r="K15" s="75" t="s">
        <v>17</v>
      </c>
      <c r="L15" s="75" t="s">
        <v>35</v>
      </c>
    </row>
    <row r="16" spans="1:12">
      <c r="A16" s="23">
        <v>0.8</v>
      </c>
      <c r="B16" s="49" t="s">
        <v>20</v>
      </c>
      <c r="C16" s="24">
        <f>D24-L23</f>
        <v>192.90800000000007</v>
      </c>
      <c r="D16" s="24">
        <v>31.06</v>
      </c>
      <c r="E16" s="24">
        <v>39.783999999999999</v>
      </c>
      <c r="F16" s="25">
        <v>41.365000000000002</v>
      </c>
      <c r="G16" s="24">
        <v>8.8000000000000007</v>
      </c>
      <c r="H16" s="24">
        <v>63.838000000000001</v>
      </c>
      <c r="I16" s="26">
        <v>46.363</v>
      </c>
      <c r="J16" s="24">
        <v>20.588000000000001</v>
      </c>
      <c r="K16" s="24">
        <v>8.2129999999999992</v>
      </c>
      <c r="L16" s="27">
        <f>SUM(D16:K16)</f>
        <v>260.01100000000002</v>
      </c>
    </row>
    <row r="17" spans="1:12">
      <c r="A17" s="15">
        <v>1.2</v>
      </c>
      <c r="B17" s="50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98">
        <f t="shared" ref="L17:L22" si="0">SUM(D17:K17)</f>
        <v>0</v>
      </c>
    </row>
    <row r="18" spans="1:12">
      <c r="A18" s="15">
        <v>1.4</v>
      </c>
      <c r="B18" s="50" t="s">
        <v>25</v>
      </c>
      <c r="C18" s="16"/>
      <c r="D18" s="16"/>
      <c r="E18" s="16"/>
      <c r="F18" s="16"/>
      <c r="G18" s="16"/>
      <c r="H18" s="16"/>
      <c r="I18" s="16"/>
      <c r="J18" s="16"/>
      <c r="K18" s="16"/>
      <c r="L18" s="98">
        <f t="shared" si="0"/>
        <v>0</v>
      </c>
    </row>
    <row r="19" spans="1:12">
      <c r="A19" s="19">
        <v>1.9</v>
      </c>
      <c r="B19" s="51" t="s">
        <v>26</v>
      </c>
      <c r="C19" s="20"/>
      <c r="D19" s="20"/>
      <c r="E19" s="20"/>
      <c r="F19" s="28"/>
      <c r="G19" s="20"/>
      <c r="H19" s="20"/>
      <c r="I19" s="20"/>
      <c r="J19" s="20"/>
      <c r="K19" s="20"/>
      <c r="L19" s="99">
        <f t="shared" si="0"/>
        <v>0</v>
      </c>
    </row>
    <row r="20" spans="1:12">
      <c r="A20" s="15">
        <v>1.3</v>
      </c>
      <c r="B20" s="50" t="s">
        <v>27</v>
      </c>
      <c r="C20" s="16"/>
      <c r="D20" s="16"/>
      <c r="E20" s="16"/>
      <c r="F20" s="29"/>
      <c r="G20" s="29">
        <v>12.705</v>
      </c>
      <c r="H20" s="16"/>
      <c r="I20" s="16"/>
      <c r="J20" s="30"/>
      <c r="K20" s="30">
        <v>25.428000000000001</v>
      </c>
      <c r="L20" s="98">
        <f t="shared" si="0"/>
        <v>38.133000000000003</v>
      </c>
    </row>
    <row r="21" spans="1:12">
      <c r="A21" s="19">
        <v>1.9</v>
      </c>
      <c r="B21" s="51" t="s">
        <v>28</v>
      </c>
      <c r="C21" s="20"/>
      <c r="D21" s="20"/>
      <c r="E21" s="20"/>
      <c r="F21" s="31"/>
      <c r="G21" s="31">
        <v>12.705</v>
      </c>
      <c r="H21" s="20"/>
      <c r="I21" s="20"/>
      <c r="J21" s="31">
        <v>3.35</v>
      </c>
      <c r="K21" s="31">
        <v>7.85</v>
      </c>
      <c r="L21" s="99">
        <f t="shared" si="0"/>
        <v>23.905000000000001</v>
      </c>
    </row>
    <row r="22" spans="1:12">
      <c r="A22" s="15">
        <v>1.2</v>
      </c>
      <c r="B22" s="50" t="s">
        <v>29</v>
      </c>
      <c r="C22" s="16"/>
      <c r="D22" s="16"/>
      <c r="E22" s="16"/>
      <c r="F22" s="16"/>
      <c r="G22" s="16"/>
      <c r="H22" s="16"/>
      <c r="I22" s="16">
        <v>2.6</v>
      </c>
      <c r="J22" s="16"/>
      <c r="K22" s="16">
        <v>7.1429999999999998</v>
      </c>
      <c r="L22" s="98">
        <f t="shared" si="0"/>
        <v>9.7430000000000003</v>
      </c>
    </row>
    <row r="23" spans="1:12">
      <c r="A23" s="2"/>
      <c r="B23" s="2"/>
      <c r="C23" s="32">
        <f>SUM(C16:C22)</f>
        <v>192.90800000000007</v>
      </c>
      <c r="D23" s="32">
        <f>SUM(D16:D22)</f>
        <v>31.06</v>
      </c>
      <c r="E23" s="32">
        <f t="shared" ref="E23:J23" si="1">SUM(E16:E22)</f>
        <v>39.783999999999999</v>
      </c>
      <c r="F23" s="32">
        <f t="shared" si="1"/>
        <v>41.365000000000002</v>
      </c>
      <c r="G23" s="32">
        <f t="shared" si="1"/>
        <v>34.21</v>
      </c>
      <c r="H23" s="32">
        <f t="shared" si="1"/>
        <v>63.838000000000001</v>
      </c>
      <c r="I23" s="32">
        <f t="shared" si="1"/>
        <v>48.963000000000001</v>
      </c>
      <c r="J23" s="32">
        <f t="shared" si="1"/>
        <v>23.938000000000002</v>
      </c>
      <c r="K23" s="32">
        <f t="shared" ref="K23" si="2">SUM(K16:K22)</f>
        <v>48.634</v>
      </c>
      <c r="L23" s="32">
        <f>SUM(L16:L22)</f>
        <v>331.79199999999997</v>
      </c>
    </row>
    <row r="24" spans="1:12">
      <c r="A24" s="2"/>
      <c r="B24" s="2"/>
      <c r="C24" s="61" t="s">
        <v>43</v>
      </c>
      <c r="D24" s="75">
        <v>524.70000000000005</v>
      </c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34"/>
      <c r="D25" s="34"/>
      <c r="E25" s="2"/>
      <c r="F25" s="2"/>
      <c r="G25" s="2"/>
      <c r="H25" s="2"/>
      <c r="I25" s="2"/>
      <c r="J25" s="2"/>
      <c r="K25" s="2"/>
      <c r="L25" s="2"/>
    </row>
    <row r="26" spans="1:12" ht="22.5">
      <c r="A26" s="75" t="s">
        <v>2</v>
      </c>
      <c r="B26" s="75" t="s">
        <v>48</v>
      </c>
      <c r="C26" s="75" t="s">
        <v>47</v>
      </c>
      <c r="D26" s="76" t="s">
        <v>62</v>
      </c>
      <c r="E26" s="2"/>
      <c r="F26" s="2"/>
      <c r="G26" s="2"/>
      <c r="H26" s="2"/>
      <c r="I26" s="2"/>
      <c r="J26" s="2"/>
      <c r="K26" s="2"/>
      <c r="L26" s="2"/>
    </row>
    <row r="27" spans="1:12">
      <c r="A27" s="36">
        <v>1</v>
      </c>
      <c r="B27" s="7" t="s">
        <v>44</v>
      </c>
      <c r="C27" s="37">
        <f>L16+C16</f>
        <v>452.9190000000001</v>
      </c>
      <c r="D27" s="9">
        <v>0.8</v>
      </c>
      <c r="E27" s="2"/>
      <c r="F27" s="2"/>
      <c r="G27" s="2"/>
      <c r="H27" s="2"/>
      <c r="I27" s="2"/>
      <c r="J27" s="2"/>
      <c r="K27" s="2"/>
      <c r="L27" s="2"/>
    </row>
    <row r="28" spans="1:12">
      <c r="A28" s="38">
        <v>2</v>
      </c>
      <c r="B28" s="13" t="s">
        <v>45</v>
      </c>
      <c r="C28" s="39">
        <f>L17+L18+L20+L22</f>
        <v>47.876000000000005</v>
      </c>
      <c r="D28" s="39">
        <v>1</v>
      </c>
      <c r="E28" s="2"/>
      <c r="F28" s="2"/>
      <c r="G28" s="2"/>
      <c r="H28" s="2"/>
      <c r="I28" s="2"/>
      <c r="J28" s="2"/>
      <c r="K28" s="2"/>
      <c r="L28" s="2"/>
    </row>
    <row r="29" spans="1:12">
      <c r="A29" s="40">
        <v>3</v>
      </c>
      <c r="B29" s="17" t="s">
        <v>46</v>
      </c>
      <c r="C29" s="41">
        <f>L19+L21</f>
        <v>23.905000000000001</v>
      </c>
      <c r="D29" s="19">
        <v>1.2</v>
      </c>
      <c r="E29" s="2"/>
      <c r="F29" s="2"/>
      <c r="G29" s="2"/>
      <c r="H29" s="2"/>
      <c r="I29" s="2"/>
      <c r="J29" s="2"/>
      <c r="K29" s="2"/>
      <c r="L29" s="2"/>
    </row>
    <row r="30" spans="1:12">
      <c r="A30" s="42"/>
      <c r="B30" s="33" t="s">
        <v>49</v>
      </c>
      <c r="C30" s="43">
        <f>SUM(C27:C29)</f>
        <v>524.70000000000005</v>
      </c>
      <c r="D30" s="44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45" t="s">
        <v>73</v>
      </c>
      <c r="C32" s="46">
        <f>(C27*D27/C30)+(C28*D28/C30)+(C29*D29/C30)</f>
        <v>0.83647265103868895</v>
      </c>
      <c r="D32" s="47"/>
      <c r="E32" s="2"/>
      <c r="F32" s="2"/>
      <c r="G32" s="2"/>
      <c r="H32" s="2"/>
      <c r="I32" s="2"/>
      <c r="J32" s="2"/>
      <c r="K32" s="2"/>
      <c r="L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6">
      <c r="A34" s="86" t="s">
        <v>51</v>
      </c>
      <c r="B34" s="8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6">
      <c r="A35" s="2"/>
      <c r="B35" s="5" t="s">
        <v>52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6">
      <c r="A36" s="84" t="s">
        <v>53</v>
      </c>
      <c r="B36" s="84"/>
      <c r="C36" s="35">
        <v>524.70000000000005</v>
      </c>
      <c r="D36" s="2"/>
      <c r="E36" s="2"/>
      <c r="F36" s="2"/>
      <c r="G36" s="2"/>
      <c r="H36" s="2"/>
      <c r="I36" s="2"/>
      <c r="J36" s="2"/>
      <c r="K36" s="2"/>
      <c r="L36" s="2"/>
    </row>
    <row r="37" spans="1:16">
      <c r="A37" s="84" t="s">
        <v>54</v>
      </c>
      <c r="B37" s="84"/>
      <c r="C37" s="35">
        <v>500</v>
      </c>
      <c r="D37" s="2"/>
      <c r="E37" s="2"/>
      <c r="F37" s="2"/>
      <c r="G37" s="2"/>
      <c r="H37" s="2"/>
      <c r="I37" s="2"/>
      <c r="J37" s="2"/>
      <c r="K37" s="2"/>
      <c r="L37" s="2"/>
    </row>
    <row r="38" spans="1:16">
      <c r="A38" s="84" t="s">
        <v>55</v>
      </c>
      <c r="B38" s="84"/>
      <c r="C38" s="35">
        <v>9</v>
      </c>
      <c r="D38" s="2"/>
      <c r="E38" s="2"/>
      <c r="F38" s="2"/>
      <c r="G38" s="2"/>
      <c r="H38" s="2"/>
      <c r="I38" s="2"/>
      <c r="J38" s="2"/>
      <c r="K38" s="2"/>
      <c r="L38" s="2"/>
    </row>
    <row r="39" spans="1:16">
      <c r="A39" s="84" t="s">
        <v>56</v>
      </c>
      <c r="B39" s="84"/>
      <c r="C39" s="35">
        <v>10</v>
      </c>
      <c r="D39" s="2"/>
      <c r="E39" s="2"/>
      <c r="F39" s="2"/>
      <c r="G39" s="97" t="s">
        <v>71</v>
      </c>
      <c r="H39" s="97"/>
      <c r="I39" s="2"/>
      <c r="J39" s="2"/>
      <c r="K39" s="2"/>
      <c r="L39" s="2"/>
    </row>
    <row r="40" spans="1:16">
      <c r="A40" s="84" t="s">
        <v>57</v>
      </c>
      <c r="B40" s="84"/>
      <c r="C40" s="52">
        <f>C32</f>
        <v>0.83647265103868895</v>
      </c>
      <c r="D40" s="2"/>
      <c r="E40" s="2"/>
      <c r="F40" s="2"/>
      <c r="G40" s="2">
        <v>0.8</v>
      </c>
      <c r="H40" s="2">
        <v>7</v>
      </c>
      <c r="I40" s="2"/>
      <c r="J40" s="2"/>
      <c r="K40" s="2"/>
      <c r="L40" s="2"/>
    </row>
    <row r="41" spans="1:16">
      <c r="A41" s="84" t="s">
        <v>58</v>
      </c>
      <c r="B41" s="84"/>
      <c r="C41" s="35">
        <v>0</v>
      </c>
      <c r="D41" s="2"/>
      <c r="E41" s="2"/>
      <c r="F41" s="2"/>
      <c r="G41" s="2">
        <v>0.5</v>
      </c>
      <c r="H41" s="2">
        <v>1</v>
      </c>
      <c r="I41" s="2"/>
      <c r="J41" s="2"/>
      <c r="K41" s="2"/>
      <c r="L41" s="2"/>
    </row>
    <row r="42" spans="1:16">
      <c r="A42" s="2"/>
      <c r="B42" s="2"/>
      <c r="C42" s="2"/>
      <c r="D42" s="2"/>
      <c r="E42" s="2"/>
      <c r="F42" s="2"/>
      <c r="G42" s="2"/>
      <c r="H42" s="2">
        <f>SUM(H40:H41)</f>
        <v>8</v>
      </c>
      <c r="I42" s="2"/>
      <c r="J42" s="2"/>
      <c r="K42" s="2"/>
      <c r="L42" s="2"/>
    </row>
    <row r="43" spans="1:16" ht="15.75">
      <c r="A43" s="2"/>
      <c r="B43" s="53" t="s">
        <v>65</v>
      </c>
      <c r="C43" s="62">
        <f>((C36*C40+C41)*C39)/(C38*C37)</f>
        <v>0.97532711111111148</v>
      </c>
      <c r="D43" s="2"/>
      <c r="E43" s="2"/>
      <c r="F43" s="2"/>
      <c r="I43" s="2"/>
      <c r="J43" s="2"/>
      <c r="K43" s="2"/>
      <c r="L43" s="2"/>
    </row>
    <row r="44" spans="1:16">
      <c r="A44" s="2"/>
      <c r="B44" s="2"/>
      <c r="C44" s="2"/>
      <c r="D44" s="2"/>
      <c r="E44" s="2"/>
      <c r="F44" s="2"/>
      <c r="I44" s="2"/>
      <c r="J44" s="2"/>
      <c r="K44" s="2"/>
      <c r="L44" s="2"/>
    </row>
    <row r="45" spans="1:16" ht="15.75">
      <c r="A45" s="2"/>
      <c r="B45" s="60" t="s">
        <v>64</v>
      </c>
      <c r="C45" s="95">
        <f>((G40*H40)+(G41*H41))/H42</f>
        <v>0.76250000000000007</v>
      </c>
      <c r="D45" s="2" t="s">
        <v>63</v>
      </c>
      <c r="E45" s="2"/>
      <c r="F45" s="2"/>
      <c r="G45" s="2"/>
      <c r="H45" s="2"/>
      <c r="I45" s="2"/>
      <c r="J45" s="2"/>
      <c r="K45" s="2"/>
      <c r="L45" s="2"/>
      <c r="P45" s="77"/>
    </row>
    <row r="46" spans="1:16">
      <c r="A46" s="2"/>
      <c r="B46" s="2"/>
      <c r="C46" s="2"/>
      <c r="D46" s="2" t="s">
        <v>72</v>
      </c>
      <c r="E46" s="2"/>
      <c r="F46" s="2"/>
      <c r="G46" s="2"/>
      <c r="H46" s="2"/>
      <c r="I46" s="2"/>
      <c r="J46" s="2"/>
      <c r="K46" s="2"/>
      <c r="L46" s="2"/>
    </row>
    <row r="47" spans="1:16" ht="15.75">
      <c r="A47" s="2"/>
      <c r="B47" s="63" t="s">
        <v>75</v>
      </c>
      <c r="C47" s="64">
        <f>G9*C43*C45</f>
        <v>18.235203332888901</v>
      </c>
      <c r="D47" s="2"/>
      <c r="E47" s="2"/>
      <c r="F47" s="2"/>
      <c r="G47" s="2"/>
      <c r="H47" s="2"/>
      <c r="I47" s="2"/>
      <c r="J47" s="2"/>
      <c r="K47" s="2"/>
      <c r="L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>
      <c r="A49" s="85" t="s">
        <v>60</v>
      </c>
      <c r="B49" s="85"/>
      <c r="C49" s="85"/>
      <c r="D49" s="2"/>
      <c r="E49" s="2"/>
      <c r="F49" s="2"/>
      <c r="G49" s="2"/>
      <c r="H49" s="2"/>
      <c r="I49" s="2"/>
      <c r="J49" s="2"/>
      <c r="K49" s="2"/>
      <c r="L49" s="2"/>
    </row>
  </sheetData>
  <mergeCells count="15">
    <mergeCell ref="A40:B40"/>
    <mergeCell ref="A41:B41"/>
    <mergeCell ref="A49:C49"/>
    <mergeCell ref="D14:L14"/>
    <mergeCell ref="A34:B34"/>
    <mergeCell ref="A36:B36"/>
    <mergeCell ref="A37:B37"/>
    <mergeCell ref="A38:B38"/>
    <mergeCell ref="A39:B39"/>
    <mergeCell ref="A1:B1"/>
    <mergeCell ref="A2:B2"/>
    <mergeCell ref="A13:B13"/>
    <mergeCell ref="A14:A15"/>
    <mergeCell ref="B14:B15"/>
    <mergeCell ref="C14:C15"/>
  </mergeCells>
  <pageMargins left="1.1811023622047245" right="0.39370078740157483" top="0.78740157480314965" bottom="0.78740157480314965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КС Новый</vt:lpstr>
      <vt:lpstr>Расчет КС Упрощ Новый</vt:lpstr>
      <vt:lpstr>'Расчет КС Новый'!Область_печати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Конышева Екатерина Юрьевна</dc:creator>
  <cp:lastModifiedBy>Катенька</cp:lastModifiedBy>
  <cp:lastPrinted>2024-02-15T15:23:54Z</cp:lastPrinted>
  <dcterms:created xsi:type="dcterms:W3CDTF">2023-11-07T13:20:11Z</dcterms:created>
  <dcterms:modified xsi:type="dcterms:W3CDTF">2024-02-16T14:28:57Z</dcterms:modified>
</cp:coreProperties>
</file>