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<sst xmlns="http://schemas.openxmlformats.org/spreadsheetml/2006/main" count="186" uniqueCount="57">
  <si>
    <t>Основной маршрут</t>
  </si>
  <si>
    <t>Номер ПП в порядке прохождения по треку</t>
  </si>
  <si>
    <t>Наименование ПП</t>
  </si>
  <si>
    <t>КТ</t>
  </si>
  <si>
    <t>Баллы</t>
  </si>
  <si>
    <t>По мокрому</t>
  </si>
  <si>
    <r>
      <rPr>
        <rFont val="arial"/>
        <color rgb="FF000000"/>
        <sz val="11.0"/>
        <u/>
      </rPr>
      <t>траверс основных гор агломерации КМ</t>
    </r>
    <r>
      <rPr>
        <rFont val="arial"/>
        <color rgb="FF000000"/>
        <sz val="11.0"/>
      </rPr>
      <t>В</t>
    </r>
  </si>
  <si>
    <t>траверс Джинальского хребта</t>
  </si>
  <si>
    <t>Сумма баллов:</t>
  </si>
  <si>
    <t>Макс кол-во баллов в зачет:</t>
  </si>
  <si>
    <t>Итого в зачет:</t>
  </si>
  <si>
    <t>перевал хребта Аварсырт</t>
  </si>
  <si>
    <t>траверс Скалистого хребта</t>
  </si>
  <si>
    <t>спуск с перевала Гумбаши</t>
  </si>
  <si>
    <t>S</t>
  </si>
  <si>
    <t>траверс южного подножия Скалистого хребта</t>
  </si>
  <si>
    <t>перевал Бандитский</t>
  </si>
  <si>
    <t>I</t>
  </si>
  <si>
    <t>A</t>
  </si>
  <si>
    <t>KC</t>
  </si>
  <si>
    <t>траверс отрогов Скалистого хребта</t>
  </si>
  <si>
    <t>траверс горы Физиабго</t>
  </si>
  <si>
    <t>Надо для 3 к.с.</t>
  </si>
  <si>
    <t>18-34</t>
  </si>
  <si>
    <t>траверс Хребта Гуам</t>
  </si>
  <si>
    <t>траверс горы Шпиль</t>
  </si>
  <si>
    <t>Итого:</t>
  </si>
  <si>
    <t>Интенсивность  по основному маршруту</t>
  </si>
  <si>
    <t>Кач-во дороги</t>
  </si>
  <si>
    <t>Пробег</t>
  </si>
  <si>
    <t>Общий пробег</t>
  </si>
  <si>
    <r>
      <rPr>
        <rFont val="arial"/>
        <color rgb="FF000000"/>
        <sz val="11.0"/>
        <u/>
      </rPr>
      <t>траверс основных гор агломерации КМ</t>
    </r>
    <r>
      <rPr>
        <rFont val="arial"/>
        <color rgb="FF000000"/>
        <sz val="11.0"/>
      </rPr>
      <t>В</t>
    </r>
  </si>
  <si>
    <t>в</t>
  </si>
  <si>
    <t>х</t>
  </si>
  <si>
    <t>с</t>
  </si>
  <si>
    <t>н</t>
  </si>
  <si>
    <t>прогоны</t>
  </si>
  <si>
    <t>ИТОГО</t>
  </si>
  <si>
    <t>Общий пробег по разным типам дорог</t>
  </si>
  <si>
    <t>кач-во дороги</t>
  </si>
  <si>
    <t>выс</t>
  </si>
  <si>
    <t>хор</t>
  </si>
  <si>
    <t>средн</t>
  </si>
  <si>
    <t>низк</t>
  </si>
  <si>
    <t>км</t>
  </si>
  <si>
    <t>m</t>
  </si>
  <si>
    <t>Кэп</t>
  </si>
  <si>
    <t>ЛП</t>
  </si>
  <si>
    <t>Тф</t>
  </si>
  <si>
    <t>Lн</t>
  </si>
  <si>
    <t>Тн</t>
  </si>
  <si>
    <t>Lф</t>
  </si>
  <si>
    <t>Запасной маршрут</t>
  </si>
  <si>
    <t>Интенсивность  по запасному маршруту</t>
  </si>
  <si>
    <t>Мин. Воды - Пятигорск</t>
  </si>
  <si>
    <t>Садовое - Ессентуки</t>
  </si>
  <si>
    <t>Ессентуки - Гумбаши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</si>
</sst>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u/>
      <sz val="11.0"/>
      <color rgb="FF000000"/>
      <name val="Arial"/>
    </font>
    <font>
      <u/>
      <sz val="11.0"/>
      <color rgb="FF0066B2"/>
      <name val="Arial"/>
    </font>
    <font>
      <u/>
      <sz val="11.0"/>
      <color rgb="FF0066B2"/>
      <name val="Arial"/>
    </font>
    <font>
      <color theme="1"/>
      <name val="Calibri"/>
    </font>
    <font>
      <u/>
      <sz val="11.0"/>
      <color rgb="FF000000"/>
      <name val="Arial"/>
    </font>
    <font>
      <sz val="11.0"/>
      <color rgb="FF000000"/>
      <name val="Arial"/>
    </font>
    <font>
      <sz val="11.0"/>
      <color rgb="FF0066B2"/>
      <name val="Arial"/>
    </font>
    <font>
      <u/>
      <sz val="11.0"/>
      <color rgb="FF0066B2"/>
      <name val="Arial"/>
    </font>
    <font>
      <u/>
      <sz val="11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vertical="center"/>
    </xf>
    <xf borderId="0" fillId="0" fontId="3" numFmtId="0" xfId="0" applyFont="1"/>
    <xf borderId="4" fillId="3" fontId="3" numFmtId="0" xfId="0" applyAlignment="1" applyBorder="1" applyFill="1" applyFont="1">
      <alignment horizontal="center"/>
    </xf>
    <xf borderId="4" fillId="0" fontId="4" numFmtId="0" xfId="0" applyBorder="1" applyFont="1"/>
    <xf borderId="5" fillId="4" fontId="3" numFmtId="0" xfId="0" applyBorder="1" applyFill="1" applyFont="1"/>
    <xf borderId="6" fillId="3" fontId="3" numFmtId="0" xfId="0" applyAlignment="1" applyBorder="1" applyFont="1">
      <alignment horizontal="center"/>
    </xf>
    <xf borderId="6" fillId="0" fontId="5" numFmtId="0" xfId="0" applyBorder="1" applyFont="1"/>
    <xf borderId="4" fillId="4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4" fillId="4" fontId="3" numFmtId="0" xfId="0" applyAlignment="1" applyBorder="1" applyFont="1">
      <alignment horizontal="center" vertical="center"/>
    </xf>
    <xf borderId="5" fillId="3" fontId="3" numFmtId="0" xfId="0" applyBorder="1" applyFont="1"/>
    <xf borderId="4" fillId="0" fontId="3" numFmtId="0" xfId="0" applyAlignment="1" applyBorder="1" applyFont="1">
      <alignment horizontal="center"/>
    </xf>
    <xf borderId="4" fillId="0" fontId="6" numFmtId="0" xfId="0" applyBorder="1" applyFont="1"/>
    <xf borderId="4" fillId="3" fontId="3" numFmtId="0" xfId="0" applyAlignment="1" applyBorder="1" applyFont="1">
      <alignment horizontal="center" readingOrder="0"/>
    </xf>
    <xf borderId="4" fillId="5" fontId="1" numFmtId="0" xfId="0" applyAlignment="1" applyBorder="1" applyFill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4" fillId="6" fontId="1" numFmtId="0" xfId="0" applyAlignment="1" applyBorder="1" applyFill="1" applyFont="1">
      <alignment horizontal="center" vertical="center"/>
    </xf>
    <xf borderId="4" fillId="4" fontId="1" numFmtId="0" xfId="0" applyAlignment="1" applyBorder="1" applyFont="1">
      <alignment horizontal="center"/>
    </xf>
    <xf borderId="4" fillId="4" fontId="1" numFmtId="2" xfId="0" applyAlignment="1" applyBorder="1" applyFont="1" applyNumberFormat="1">
      <alignment horizontal="center"/>
    </xf>
    <xf borderId="4" fillId="4" fontId="1" numFmtId="0" xfId="0" applyAlignment="1" applyBorder="1" applyFont="1">
      <alignment horizontal="center" readingOrder="0"/>
    </xf>
    <xf borderId="4" fillId="5" fontId="1" numFmtId="164" xfId="0" applyAlignment="1" applyBorder="1" applyFont="1" applyNumberFormat="1">
      <alignment horizontal="center"/>
    </xf>
    <xf borderId="4" fillId="0" fontId="1" numFmtId="0" xfId="0" applyAlignment="1" applyBorder="1" applyFont="1">
      <alignment horizontal="center"/>
    </xf>
    <xf borderId="4" fillId="3" fontId="3" numFmtId="0" xfId="0" applyBorder="1" applyFont="1"/>
    <xf borderId="4" fillId="0" fontId="3" numFmtId="0" xfId="0" applyAlignment="1" applyBorder="1" applyFont="1">
      <alignment shrinkToFit="0" wrapText="1"/>
    </xf>
    <xf borderId="4" fillId="0" fontId="3" numFmtId="0" xfId="0" applyBorder="1" applyFont="1"/>
    <xf borderId="4" fillId="0" fontId="1" numFmtId="0" xfId="0" applyAlignment="1" applyBorder="1" applyFont="1">
      <alignment horizontal="right"/>
    </xf>
    <xf borderId="4" fillId="6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7" fontId="7" numFmtId="0" xfId="0" applyFill="1" applyFont="1"/>
    <xf borderId="8" fillId="7" fontId="7" numFmtId="0" xfId="0" applyBorder="1" applyFont="1"/>
    <xf borderId="1" fillId="0" fontId="3" numFmtId="0" xfId="0" applyAlignment="1" applyBorder="1" applyFont="1">
      <alignment horizontal="center" vertical="center"/>
    </xf>
    <xf borderId="6" fillId="8" fontId="3" numFmtId="0" xfId="0" applyAlignment="1" applyBorder="1" applyFill="1" applyFont="1">
      <alignment horizontal="center" vertical="center"/>
    </xf>
    <xf borderId="6" fillId="0" fontId="8" numFmtId="0" xfId="0" applyBorder="1" applyFont="1"/>
    <xf borderId="4" fillId="8" fontId="3" numFmtId="0" xfId="0" applyAlignment="1" applyBorder="1" applyFont="1">
      <alignment horizontal="center" vertical="center"/>
    </xf>
    <xf borderId="9" fillId="8" fontId="3" numFmtId="0" xfId="0" applyAlignment="1" applyBorder="1" applyFont="1">
      <alignment horizontal="center" vertical="center"/>
    </xf>
    <xf borderId="10" fillId="0" fontId="2" numFmtId="0" xfId="0" applyBorder="1" applyFont="1"/>
    <xf borderId="8" fillId="0" fontId="2" numFmtId="0" xfId="0" applyBorder="1" applyFont="1"/>
    <xf borderId="11" fillId="0" fontId="2" numFmtId="0" xfId="0" applyBorder="1" applyFont="1"/>
    <xf borderId="6" fillId="4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center" vertical="center"/>
    </xf>
    <xf borderId="1" fillId="8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4" fillId="0" fontId="7" numFmtId="0" xfId="0" applyBorder="1" applyFont="1"/>
    <xf borderId="1" fillId="0" fontId="7" numFmtId="0" xfId="0" applyBorder="1" applyFont="1"/>
    <xf borderId="0" fillId="0" fontId="7" numFmtId="0" xfId="0" applyFont="1"/>
    <xf borderId="1" fillId="2" fontId="1" numFmtId="0" xfId="0" applyAlignment="1" applyBorder="1" applyFont="1">
      <alignment horizontal="center"/>
    </xf>
    <xf borderId="1" fillId="4" fontId="3" numFmtId="0" xfId="0" applyAlignment="1" applyBorder="1" applyFont="1">
      <alignment horizontal="center" vertical="center"/>
    </xf>
    <xf borderId="4" fillId="4" fontId="3" numFmtId="2" xfId="0" applyAlignment="1" applyBorder="1" applyFont="1" applyNumberFormat="1">
      <alignment horizontal="center" vertical="center"/>
    </xf>
    <xf borderId="1" fillId="4" fontId="3" numFmtId="2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horizontal="center" vertical="center"/>
    </xf>
    <xf borderId="4" fillId="0" fontId="3" numFmtId="2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readingOrder="0" vertical="center"/>
    </xf>
    <xf borderId="0" fillId="7" fontId="1" numFmtId="0" xfId="0" applyAlignment="1" applyFont="1">
      <alignment horizontal="center" vertical="center"/>
    </xf>
    <xf borderId="4" fillId="5" fontId="1" numFmtId="2" xfId="0" applyAlignment="1" applyBorder="1" applyFont="1" applyNumberFormat="1">
      <alignment horizontal="center" vertical="center"/>
    </xf>
    <xf borderId="0" fillId="7" fontId="3" numFmtId="2" xfId="0" applyAlignment="1" applyFont="1" applyNumberFormat="1">
      <alignment horizontal="center" vertical="center"/>
    </xf>
    <xf borderId="0" fillId="7" fontId="3" numFmtId="0" xfId="0" applyAlignment="1" applyFont="1">
      <alignment horizontal="center" vertical="center"/>
    </xf>
    <xf borderId="0" fillId="7" fontId="1" numFmtId="2" xfId="0" applyAlignment="1" applyFont="1" applyNumberFormat="1">
      <alignment horizontal="center" vertical="center"/>
    </xf>
    <xf borderId="4" fillId="0" fontId="9" numFmtId="0" xfId="0" applyBorder="1" applyFont="1"/>
    <xf borderId="0" fillId="0" fontId="9" numFmtId="0" xfId="0" applyFont="1"/>
    <xf borderId="0" fillId="0" fontId="10" numFmtId="0" xfId="0" applyFont="1"/>
    <xf borderId="0" fillId="0" fontId="11" numFmtId="0" xfId="0" applyFont="1"/>
    <xf borderId="0" fillId="0" fontId="12" numFmtId="0" xfId="0" applyFont="1"/>
    <xf borderId="6" fillId="0" fontId="9" numFmtId="0" xfId="0" applyBorder="1" applyFont="1"/>
    <xf borderId="6" fillId="0" fontId="10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velotrex.ru/trackview.php?file=6048" TargetMode="External"/><Relationship Id="rId22" Type="http://schemas.openxmlformats.org/officeDocument/2006/relationships/hyperlink" Target="http://velotrex.ru/trackview.php?file=6041" TargetMode="External"/><Relationship Id="rId21" Type="http://schemas.openxmlformats.org/officeDocument/2006/relationships/hyperlink" Target="http://velotrex.ru/trackview.php?file=5032" TargetMode="External"/><Relationship Id="rId24" Type="http://schemas.openxmlformats.org/officeDocument/2006/relationships/hyperlink" Target="http://velotrex.ru/trackview.php?file=5635" TargetMode="External"/><Relationship Id="rId23" Type="http://schemas.openxmlformats.org/officeDocument/2006/relationships/hyperlink" Target="http://velotrex.ru/trackview.php?file=8034" TargetMode="External"/><Relationship Id="rId1" Type="http://schemas.openxmlformats.org/officeDocument/2006/relationships/hyperlink" Target="http://velotrex.ru/trackview.php?file=8019" TargetMode="External"/><Relationship Id="rId2" Type="http://schemas.openxmlformats.org/officeDocument/2006/relationships/hyperlink" Target="http://velotrex.ru/trackview.php?file=8030" TargetMode="External"/><Relationship Id="rId3" Type="http://schemas.openxmlformats.org/officeDocument/2006/relationships/hyperlink" Target="http://velotrex.ru/trackview.php?file=8031" TargetMode="External"/><Relationship Id="rId4" Type="http://schemas.openxmlformats.org/officeDocument/2006/relationships/hyperlink" Target="http://velotrex.ru/trackview.php?file=8032" TargetMode="External"/><Relationship Id="rId9" Type="http://schemas.openxmlformats.org/officeDocument/2006/relationships/hyperlink" Target="http://velotrex.ru/trackview.php?file=6048" TargetMode="External"/><Relationship Id="rId26" Type="http://schemas.openxmlformats.org/officeDocument/2006/relationships/hyperlink" Target="http://velotrex.ru/trackview.php?file=6295" TargetMode="External"/><Relationship Id="rId25" Type="http://schemas.openxmlformats.org/officeDocument/2006/relationships/hyperlink" Target="http://velotrex.ru/trackview.php?file=5113" TargetMode="External"/><Relationship Id="rId28" Type="http://schemas.openxmlformats.org/officeDocument/2006/relationships/hyperlink" Target="http://velotrex.ru/trackview.php?file=5032" TargetMode="External"/><Relationship Id="rId27" Type="http://schemas.openxmlformats.org/officeDocument/2006/relationships/hyperlink" Target="http://velotrex.ru/trackview.php?file=6048" TargetMode="External"/><Relationship Id="rId5" Type="http://schemas.openxmlformats.org/officeDocument/2006/relationships/hyperlink" Target="http://velotrex.ru/trackview.php?file=8034" TargetMode="External"/><Relationship Id="rId6" Type="http://schemas.openxmlformats.org/officeDocument/2006/relationships/hyperlink" Target="http://velotrex.ru/trackview.php?file=5635" TargetMode="External"/><Relationship Id="rId29" Type="http://schemas.openxmlformats.org/officeDocument/2006/relationships/hyperlink" Target="http://velotrex.ru/trackview.php?file=6041" TargetMode="External"/><Relationship Id="rId7" Type="http://schemas.openxmlformats.org/officeDocument/2006/relationships/hyperlink" Target="http://velotrex.ru/trackview.php?file=5113" TargetMode="External"/><Relationship Id="rId8" Type="http://schemas.openxmlformats.org/officeDocument/2006/relationships/hyperlink" Target="http://velotrex.ru/trackview.php?file=6295" TargetMode="External"/><Relationship Id="rId31" Type="http://schemas.openxmlformats.org/officeDocument/2006/relationships/hyperlink" Target="http://velotrex.ru/trackview.php?file=5635" TargetMode="External"/><Relationship Id="rId30" Type="http://schemas.openxmlformats.org/officeDocument/2006/relationships/hyperlink" Target="http://velotrex.ru/trackview.php?file=8034" TargetMode="External"/><Relationship Id="rId11" Type="http://schemas.openxmlformats.org/officeDocument/2006/relationships/hyperlink" Target="http://velotrex.ru/trackview.php?file=6041" TargetMode="External"/><Relationship Id="rId33" Type="http://schemas.openxmlformats.org/officeDocument/2006/relationships/hyperlink" Target="http://velotrex.ru/trackview.php?file=6295" TargetMode="External"/><Relationship Id="rId10" Type="http://schemas.openxmlformats.org/officeDocument/2006/relationships/hyperlink" Target="http://velotrex.ru/trackview.php?file=5032" TargetMode="External"/><Relationship Id="rId32" Type="http://schemas.openxmlformats.org/officeDocument/2006/relationships/hyperlink" Target="http://velotrex.ru/trackview.php?file=5113" TargetMode="External"/><Relationship Id="rId13" Type="http://schemas.openxmlformats.org/officeDocument/2006/relationships/hyperlink" Target="http://velotrex.ru/trackview.php?file=8030" TargetMode="External"/><Relationship Id="rId35" Type="http://schemas.openxmlformats.org/officeDocument/2006/relationships/hyperlink" Target="http://velotrex.ru/trackview.php?file=5032" TargetMode="External"/><Relationship Id="rId12" Type="http://schemas.openxmlformats.org/officeDocument/2006/relationships/hyperlink" Target="http://velotrex.ru/trackview.php?file=8019" TargetMode="External"/><Relationship Id="rId34" Type="http://schemas.openxmlformats.org/officeDocument/2006/relationships/hyperlink" Target="http://velotrex.ru/trackview.php?file=6048" TargetMode="External"/><Relationship Id="rId15" Type="http://schemas.openxmlformats.org/officeDocument/2006/relationships/hyperlink" Target="http://velotrex.ru/trackview.php?file=8032" TargetMode="External"/><Relationship Id="rId37" Type="http://schemas.openxmlformats.org/officeDocument/2006/relationships/drawing" Target="../drawings/drawing1.xml"/><Relationship Id="rId14" Type="http://schemas.openxmlformats.org/officeDocument/2006/relationships/hyperlink" Target="http://velotrex.ru/trackview.php?file=8031" TargetMode="External"/><Relationship Id="rId36" Type="http://schemas.openxmlformats.org/officeDocument/2006/relationships/hyperlink" Target="http://velotrex.ru/trackview.php?file=6041" TargetMode="External"/><Relationship Id="rId17" Type="http://schemas.openxmlformats.org/officeDocument/2006/relationships/hyperlink" Target="http://velotrex.ru/trackview.php?file=5635" TargetMode="External"/><Relationship Id="rId16" Type="http://schemas.openxmlformats.org/officeDocument/2006/relationships/hyperlink" Target="http://velotrex.ru/trackview.php?file=8034" TargetMode="External"/><Relationship Id="rId19" Type="http://schemas.openxmlformats.org/officeDocument/2006/relationships/hyperlink" Target="http://velotrex.ru/trackview.php?file=6295" TargetMode="External"/><Relationship Id="rId18" Type="http://schemas.openxmlformats.org/officeDocument/2006/relationships/hyperlink" Target="http://velotrex.ru/trackview.php?file=5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43.14"/>
    <col customWidth="1" min="3" max="3" width="15.14"/>
    <col customWidth="1" min="4" max="4" width="10.71"/>
    <col customWidth="1" min="5" max="6" width="13.43"/>
    <col customWidth="1" min="7" max="7" width="13.86"/>
    <col customWidth="1" min="8" max="8" width="15.86"/>
    <col customWidth="1" min="9" max="9" width="17.14"/>
    <col customWidth="1" min="10" max="10" width="13.71"/>
    <col customWidth="1" min="11" max="11" width="12.86"/>
    <col customWidth="1" min="12" max="12" width="22.29"/>
    <col customWidth="1" min="13" max="26" width="8.71"/>
  </cols>
  <sheetData>
    <row r="1" ht="24.75" customHeight="1">
      <c r="A1" s="1" t="s">
        <v>0</v>
      </c>
      <c r="B1" s="2"/>
      <c r="C1" s="2"/>
      <c r="D1" s="3"/>
    </row>
    <row r="2" ht="60.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/>
      <c r="G2" s="7"/>
    </row>
    <row r="3" ht="21.75" customHeight="1">
      <c r="A3" s="8">
        <v>1.0</v>
      </c>
      <c r="B3" s="9" t="s">
        <v>6</v>
      </c>
      <c r="C3" s="8">
        <v>2.0</v>
      </c>
      <c r="D3" s="8">
        <v>3.72</v>
      </c>
      <c r="E3" s="8">
        <v>4.48</v>
      </c>
      <c r="F3" s="10"/>
    </row>
    <row r="4" ht="30.75" customHeight="1">
      <c r="A4" s="11">
        <v>2.0</v>
      </c>
      <c r="B4" s="12" t="s">
        <v>7</v>
      </c>
      <c r="C4" s="11">
        <v>3.0</v>
      </c>
      <c r="D4" s="11">
        <v>4.84</v>
      </c>
      <c r="E4" s="11">
        <v>6.11</v>
      </c>
      <c r="F4" s="10"/>
      <c r="G4" s="13" t="s">
        <v>3</v>
      </c>
      <c r="H4" s="13" t="s">
        <v>8</v>
      </c>
      <c r="I4" s="14" t="s">
        <v>9</v>
      </c>
      <c r="J4" s="14" t="s">
        <v>10</v>
      </c>
      <c r="K4" s="10"/>
      <c r="L4" s="10"/>
    </row>
    <row r="5" ht="21.75" customHeight="1">
      <c r="A5" s="15"/>
      <c r="B5" s="15"/>
      <c r="C5" s="15"/>
      <c r="D5" s="15"/>
      <c r="E5" s="15"/>
      <c r="F5" s="10"/>
      <c r="G5" s="16">
        <v>1.0</v>
      </c>
      <c r="H5" s="16">
        <f>D8+D14</f>
        <v>3.02</v>
      </c>
      <c r="I5" s="16">
        <v>3.0</v>
      </c>
      <c r="J5" s="16">
        <v>3.0</v>
      </c>
      <c r="K5" s="10"/>
      <c r="L5" s="10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21.75" customHeight="1">
      <c r="A6" s="18">
        <v>3.0</v>
      </c>
      <c r="B6" s="19" t="s">
        <v>11</v>
      </c>
      <c r="C6" s="18">
        <v>3.0</v>
      </c>
      <c r="D6" s="18">
        <v>5.94</v>
      </c>
      <c r="E6" s="18">
        <v>7.25</v>
      </c>
      <c r="F6" s="10"/>
      <c r="G6" s="16">
        <v>2.0</v>
      </c>
      <c r="H6" s="16">
        <f>D3+D4+D5+D9+D11+D12</f>
        <v>17.04</v>
      </c>
      <c r="I6" s="16">
        <v>7.0</v>
      </c>
      <c r="J6" s="16">
        <v>7.0</v>
      </c>
      <c r="K6" s="10"/>
      <c r="L6" s="10"/>
    </row>
    <row r="7" ht="21.75" customHeight="1">
      <c r="A7" s="8">
        <v>4.0</v>
      </c>
      <c r="B7" s="9" t="s">
        <v>12</v>
      </c>
      <c r="C7" s="8">
        <v>3.0</v>
      </c>
      <c r="D7" s="20">
        <v>7.34</v>
      </c>
      <c r="E7" s="20">
        <v>8.4</v>
      </c>
      <c r="F7" s="10"/>
      <c r="G7" s="16">
        <v>3.0</v>
      </c>
      <c r="H7" s="16">
        <f>D6+D7+D10+D13+D4</f>
        <v>29.03</v>
      </c>
      <c r="I7" s="16">
        <v>24.0</v>
      </c>
      <c r="J7" s="16">
        <v>24.0</v>
      </c>
      <c r="K7" s="10"/>
      <c r="L7" s="10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27.0" customHeight="1">
      <c r="A8" s="18">
        <v>5.0</v>
      </c>
      <c r="B8" s="19" t="s">
        <v>13</v>
      </c>
      <c r="C8" s="18">
        <v>1.0</v>
      </c>
      <c r="D8" s="18">
        <v>1.77</v>
      </c>
      <c r="E8" s="18"/>
      <c r="F8" s="10"/>
      <c r="I8" s="21" t="s">
        <v>14</v>
      </c>
      <c r="J8" s="21">
        <f>J5+J6+J7</f>
        <v>34</v>
      </c>
      <c r="K8" s="10"/>
      <c r="L8" s="10"/>
    </row>
    <row r="9" ht="21.75" customHeight="1">
      <c r="A9" s="8">
        <v>6.0</v>
      </c>
      <c r="B9" s="9" t="s">
        <v>15</v>
      </c>
      <c r="C9" s="8">
        <v>2.0</v>
      </c>
      <c r="D9" s="8">
        <v>2.72</v>
      </c>
      <c r="E9" s="22"/>
      <c r="F9" s="10"/>
      <c r="G9" s="10"/>
      <c r="H9" s="10"/>
      <c r="I9" s="10"/>
      <c r="J9" s="10"/>
      <c r="K9" s="10"/>
      <c r="L9" s="10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1.75" customHeight="1">
      <c r="A10" s="18">
        <v>7.0</v>
      </c>
      <c r="B10" s="19" t="s">
        <v>16</v>
      </c>
      <c r="C10" s="18">
        <v>3.0</v>
      </c>
      <c r="D10" s="18">
        <v>4.62</v>
      </c>
      <c r="E10" s="23">
        <v>6.0</v>
      </c>
      <c r="G10" s="24" t="s">
        <v>14</v>
      </c>
      <c r="H10" s="24" t="s">
        <v>17</v>
      </c>
      <c r="I10" s="24" t="s">
        <v>18</v>
      </c>
      <c r="J10" s="21" t="s">
        <v>19</v>
      </c>
      <c r="K10" s="10"/>
      <c r="L10" s="10"/>
    </row>
    <row r="11" ht="21.75" customHeight="1">
      <c r="A11" s="8">
        <v>8.0</v>
      </c>
      <c r="B11" s="19" t="s">
        <v>20</v>
      </c>
      <c r="C11" s="8">
        <v>2.0</v>
      </c>
      <c r="D11" s="8">
        <v>3.08</v>
      </c>
      <c r="E11" s="22"/>
      <c r="F11" s="10"/>
      <c r="G11" s="25">
        <f>J8</f>
        <v>34</v>
      </c>
      <c r="H11" s="26">
        <f>C67</f>
        <v>0.9194066154</v>
      </c>
      <c r="I11" s="27">
        <v>0.8</v>
      </c>
      <c r="J11" s="28">
        <f>G11*H11*I11</f>
        <v>25.00785994</v>
      </c>
      <c r="K11" s="10"/>
      <c r="L11" s="10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1.75" customHeight="1">
      <c r="A12" s="18">
        <v>9.0</v>
      </c>
      <c r="B12" s="9" t="s">
        <v>21</v>
      </c>
      <c r="C12" s="18">
        <v>2.0</v>
      </c>
      <c r="D12" s="18">
        <v>2.68</v>
      </c>
      <c r="E12" s="18"/>
      <c r="H12" s="29" t="s">
        <v>22</v>
      </c>
      <c r="I12" s="29"/>
      <c r="J12" s="29" t="s">
        <v>23</v>
      </c>
      <c r="K12" s="10"/>
      <c r="L12" s="10"/>
    </row>
    <row r="13" ht="21.75" customHeight="1">
      <c r="A13" s="8">
        <v>10.0</v>
      </c>
      <c r="B13" s="19" t="s">
        <v>24</v>
      </c>
      <c r="C13" s="8">
        <v>3.0</v>
      </c>
      <c r="D13" s="8">
        <v>6.29</v>
      </c>
      <c r="E13" s="22">
        <v>7.95</v>
      </c>
      <c r="F13" s="10"/>
      <c r="G13" s="10"/>
      <c r="H13" s="10"/>
      <c r="I13" s="10"/>
      <c r="J13" s="10"/>
      <c r="K13" s="10"/>
      <c r="L13" s="1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21.75" customHeight="1">
      <c r="A14" s="18">
        <v>11.0</v>
      </c>
      <c r="B14" s="9" t="s">
        <v>25</v>
      </c>
      <c r="C14" s="18">
        <v>1.0</v>
      </c>
      <c r="D14" s="18">
        <v>1.25</v>
      </c>
      <c r="E14" s="18"/>
      <c r="F14" s="10"/>
      <c r="G14" s="10"/>
      <c r="H14" s="10"/>
      <c r="I14" s="10"/>
      <c r="J14" s="10"/>
      <c r="K14" s="10"/>
      <c r="L14" s="10"/>
    </row>
    <row r="15" ht="21.75" customHeight="1">
      <c r="A15" s="8">
        <v>12.0</v>
      </c>
      <c r="B15" s="30"/>
      <c r="C15" s="8"/>
      <c r="D15" s="8"/>
      <c r="E15" s="22"/>
      <c r="F15" s="10"/>
      <c r="G15" s="10"/>
      <c r="H15" s="10"/>
      <c r="I15" s="10"/>
      <c r="J15" s="10"/>
      <c r="K15" s="10"/>
      <c r="L15" s="10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1.75" customHeight="1">
      <c r="A16" s="18">
        <v>13.0</v>
      </c>
      <c r="B16" s="31"/>
      <c r="C16" s="18"/>
      <c r="D16" s="18"/>
      <c r="E16" s="10"/>
      <c r="K16" s="10"/>
      <c r="L16" s="10"/>
    </row>
    <row r="17" ht="21.75" customHeight="1">
      <c r="A17" s="32"/>
      <c r="B17" s="32"/>
      <c r="C17" s="33" t="s">
        <v>26</v>
      </c>
      <c r="D17" s="34">
        <f>SUM(D3:D16)</f>
        <v>44.25</v>
      </c>
    </row>
    <row r="18" ht="14.25" customHeight="1">
      <c r="A18" s="35"/>
    </row>
    <row r="19" ht="14.25" customHeight="1"/>
    <row r="20" ht="14.25" customHeight="1">
      <c r="F20" s="36"/>
      <c r="G20" s="36"/>
      <c r="H20" s="36"/>
      <c r="I20" s="36"/>
      <c r="J20" s="36"/>
      <c r="K20" s="36"/>
    </row>
    <row r="21" ht="14.25" customHeight="1">
      <c r="A21" s="1" t="s">
        <v>27</v>
      </c>
      <c r="B21" s="2"/>
      <c r="C21" s="2"/>
      <c r="D21" s="2"/>
      <c r="E21" s="3"/>
      <c r="F21" s="37"/>
      <c r="G21" s="36"/>
      <c r="H21" s="36"/>
      <c r="I21" s="36"/>
      <c r="J21" s="36"/>
      <c r="K21" s="36"/>
    </row>
    <row r="22" ht="14.25" customHeight="1">
      <c r="A22" s="23"/>
      <c r="B22" s="23"/>
      <c r="C22" s="23" t="s">
        <v>28</v>
      </c>
      <c r="D22" s="23" t="s">
        <v>29</v>
      </c>
      <c r="E22" s="38" t="s">
        <v>30</v>
      </c>
      <c r="F22" s="37"/>
      <c r="G22" s="36"/>
      <c r="H22" s="36"/>
      <c r="I22" s="36"/>
      <c r="J22" s="36"/>
      <c r="K22" s="36"/>
    </row>
    <row r="23" ht="14.25" customHeight="1">
      <c r="A23" s="39">
        <v>1.0</v>
      </c>
      <c r="B23" s="40" t="s">
        <v>31</v>
      </c>
      <c r="C23" s="41" t="s">
        <v>32</v>
      </c>
      <c r="D23" s="41">
        <v>19.4</v>
      </c>
      <c r="E23" s="42">
        <f>D23+D24+D25</f>
        <v>37.63</v>
      </c>
      <c r="F23" s="37"/>
      <c r="G23" s="36"/>
      <c r="H23" s="36"/>
      <c r="I23" s="36"/>
      <c r="J23" s="36"/>
      <c r="K23" s="36"/>
    </row>
    <row r="24" ht="14.25" customHeight="1">
      <c r="A24" s="43"/>
      <c r="B24" s="43"/>
      <c r="C24" s="41" t="s">
        <v>33</v>
      </c>
      <c r="D24" s="41">
        <f>3.67+5.21+1.59</f>
        <v>10.47</v>
      </c>
      <c r="E24" s="44"/>
      <c r="F24" s="37"/>
      <c r="G24" s="36"/>
      <c r="H24" s="36"/>
      <c r="I24" s="36"/>
      <c r="J24" s="36"/>
      <c r="K24" s="36"/>
    </row>
    <row r="25" ht="14.25" customHeight="1">
      <c r="A25" s="15"/>
      <c r="B25" s="15"/>
      <c r="C25" s="41" t="s">
        <v>34</v>
      </c>
      <c r="D25" s="41">
        <f>5.735+2.025</f>
        <v>7.76</v>
      </c>
      <c r="E25" s="45"/>
      <c r="F25" s="37"/>
      <c r="G25" s="36"/>
      <c r="H25" s="36"/>
      <c r="I25" s="36"/>
      <c r="J25" s="36"/>
      <c r="K25" s="36"/>
    </row>
    <row r="26" ht="14.25" customHeight="1">
      <c r="A26" s="39">
        <v>2.0</v>
      </c>
      <c r="B26" s="12" t="s">
        <v>7</v>
      </c>
      <c r="C26" s="41" t="s">
        <v>32</v>
      </c>
      <c r="D26" s="41">
        <v>26.0</v>
      </c>
      <c r="E26" s="42">
        <f>D26+D27+D28</f>
        <v>60</v>
      </c>
      <c r="F26" s="37"/>
      <c r="G26" s="36"/>
      <c r="H26" s="36"/>
      <c r="I26" s="36"/>
      <c r="J26" s="36"/>
      <c r="K26" s="36"/>
    </row>
    <row r="27" ht="14.25" customHeight="1">
      <c r="A27" s="43"/>
      <c r="B27" s="43"/>
      <c r="C27" s="41" t="s">
        <v>33</v>
      </c>
      <c r="D27" s="41">
        <v>30.5</v>
      </c>
      <c r="E27" s="44"/>
      <c r="F27" s="37"/>
      <c r="G27" s="36"/>
      <c r="H27" s="36"/>
      <c r="I27" s="36"/>
      <c r="J27" s="36"/>
      <c r="K27" s="36"/>
    </row>
    <row r="28" ht="14.25" customHeight="1">
      <c r="A28" s="15"/>
      <c r="B28" s="15"/>
      <c r="C28" s="41" t="s">
        <v>34</v>
      </c>
      <c r="D28" s="41">
        <v>3.5</v>
      </c>
      <c r="E28" s="45"/>
      <c r="F28" s="37"/>
      <c r="G28" s="36"/>
      <c r="H28" s="36"/>
      <c r="I28" s="36"/>
      <c r="J28" s="36"/>
      <c r="K28" s="36"/>
    </row>
    <row r="29" ht="14.25" customHeight="1">
      <c r="A29" s="46">
        <v>3.0</v>
      </c>
      <c r="B29" s="12" t="s">
        <v>11</v>
      </c>
      <c r="C29" s="16" t="s">
        <v>32</v>
      </c>
      <c r="D29" s="16">
        <v>6.695</v>
      </c>
      <c r="E29" s="42">
        <f>D29+D30+D31</f>
        <v>29.995</v>
      </c>
      <c r="F29" s="37"/>
      <c r="G29" s="36"/>
      <c r="H29" s="36"/>
      <c r="I29" s="36"/>
      <c r="J29" s="36"/>
      <c r="K29" s="36"/>
    </row>
    <row r="30" ht="14.25" customHeight="1">
      <c r="A30" s="43"/>
      <c r="B30" s="43"/>
      <c r="C30" s="16" t="s">
        <v>33</v>
      </c>
      <c r="D30" s="16">
        <f>3.23+3.2</f>
        <v>6.43</v>
      </c>
      <c r="E30" s="44"/>
      <c r="F30" s="37"/>
      <c r="G30" s="36"/>
      <c r="H30" s="36"/>
      <c r="I30" s="36"/>
      <c r="J30" s="36"/>
      <c r="K30" s="36"/>
    </row>
    <row r="31" ht="14.25" customHeight="1">
      <c r="A31" s="15"/>
      <c r="B31" s="15"/>
      <c r="C31" s="16" t="s">
        <v>34</v>
      </c>
      <c r="D31" s="16">
        <f>12.17+4.7</f>
        <v>16.87</v>
      </c>
      <c r="E31" s="45"/>
      <c r="F31" s="37"/>
      <c r="G31" s="36"/>
      <c r="H31" s="36"/>
      <c r="I31" s="36"/>
      <c r="J31" s="36"/>
      <c r="K31" s="36"/>
    </row>
    <row r="32" ht="14.25" customHeight="1">
      <c r="A32" s="39">
        <v>4.0</v>
      </c>
      <c r="B32" s="40" t="s">
        <v>12</v>
      </c>
      <c r="C32" s="41" t="s">
        <v>33</v>
      </c>
      <c r="D32" s="41">
        <f>0.8+1.3+3.15+23.804</f>
        <v>29.054</v>
      </c>
      <c r="E32" s="42">
        <f>D32+D33+D34</f>
        <v>40.044</v>
      </c>
      <c r="F32" s="37"/>
      <c r="G32" s="36"/>
      <c r="H32" s="36"/>
      <c r="I32" s="36"/>
      <c r="J32" s="36"/>
      <c r="K32" s="36"/>
    </row>
    <row r="33" ht="14.25" customHeight="1">
      <c r="A33" s="43"/>
      <c r="B33" s="43"/>
      <c r="C33" s="41" t="s">
        <v>34</v>
      </c>
      <c r="D33" s="41">
        <f>0.97+7.64</f>
        <v>8.61</v>
      </c>
      <c r="E33" s="44"/>
      <c r="F33" s="37"/>
      <c r="G33" s="36"/>
      <c r="H33" s="36"/>
      <c r="I33" s="36"/>
      <c r="J33" s="36"/>
      <c r="K33" s="36"/>
    </row>
    <row r="34" ht="14.25" customHeight="1">
      <c r="A34" s="15"/>
      <c r="B34" s="15"/>
      <c r="C34" s="41" t="s">
        <v>35</v>
      </c>
      <c r="D34" s="41">
        <v>2.38</v>
      </c>
      <c r="E34" s="45"/>
      <c r="F34" s="37"/>
      <c r="G34" s="36"/>
      <c r="H34" s="36"/>
      <c r="I34" s="36"/>
      <c r="J34" s="36"/>
      <c r="K34" s="36"/>
    </row>
    <row r="35" ht="14.25" customHeight="1">
      <c r="A35" s="46">
        <v>5.0</v>
      </c>
      <c r="B35" s="12" t="s">
        <v>13</v>
      </c>
      <c r="C35" s="16" t="s">
        <v>32</v>
      </c>
      <c r="D35" s="16">
        <v>27.164</v>
      </c>
      <c r="E35" s="47">
        <f>D35+D36</f>
        <v>31.963</v>
      </c>
      <c r="F35" s="37"/>
      <c r="G35" s="36"/>
      <c r="H35" s="36"/>
      <c r="I35" s="36"/>
      <c r="J35" s="36"/>
      <c r="K35" s="36"/>
    </row>
    <row r="36" ht="14.25" customHeight="1">
      <c r="A36" s="15"/>
      <c r="B36" s="15"/>
      <c r="C36" s="16" t="s">
        <v>33</v>
      </c>
      <c r="D36" s="16">
        <f>3.159+1.64</f>
        <v>4.799</v>
      </c>
      <c r="E36" s="45"/>
      <c r="F36" s="37"/>
      <c r="G36" s="36"/>
      <c r="H36" s="36"/>
      <c r="I36" s="36"/>
      <c r="J36" s="36"/>
      <c r="K36" s="36"/>
    </row>
    <row r="37" ht="14.25" customHeight="1">
      <c r="A37" s="41">
        <v>6.0</v>
      </c>
      <c r="B37" s="9" t="s">
        <v>15</v>
      </c>
      <c r="C37" s="41" t="s">
        <v>32</v>
      </c>
      <c r="D37" s="41">
        <v>64.594</v>
      </c>
      <c r="E37" s="48">
        <f>D37</f>
        <v>64.594</v>
      </c>
      <c r="F37" s="37"/>
      <c r="G37" s="36"/>
      <c r="H37" s="36"/>
      <c r="I37" s="36"/>
      <c r="J37" s="36"/>
      <c r="K37" s="36"/>
    </row>
    <row r="38" ht="14.25" customHeight="1">
      <c r="A38" s="39">
        <v>7.0</v>
      </c>
      <c r="B38" s="12" t="s">
        <v>16</v>
      </c>
      <c r="C38" s="41" t="s">
        <v>32</v>
      </c>
      <c r="D38" s="41">
        <v>3.0</v>
      </c>
      <c r="E38" s="42">
        <f>D38+D39+D40+D41</f>
        <v>35.75</v>
      </c>
      <c r="F38" s="37"/>
      <c r="G38" s="36"/>
      <c r="H38" s="36"/>
      <c r="I38" s="36"/>
      <c r="J38" s="36"/>
      <c r="K38" s="36"/>
    </row>
    <row r="39" ht="14.25" customHeight="1">
      <c r="A39" s="43"/>
      <c r="B39" s="43"/>
      <c r="C39" s="41" t="s">
        <v>33</v>
      </c>
      <c r="D39" s="41">
        <v>10.0</v>
      </c>
      <c r="E39" s="44"/>
      <c r="F39" s="37"/>
      <c r="G39" s="36"/>
      <c r="H39" s="36"/>
      <c r="I39" s="36"/>
      <c r="J39" s="36"/>
      <c r="K39" s="36"/>
    </row>
    <row r="40" ht="14.25" customHeight="1">
      <c r="A40" s="43"/>
      <c r="B40" s="43"/>
      <c r="C40" s="41" t="s">
        <v>34</v>
      </c>
      <c r="D40" s="41">
        <v>12.5</v>
      </c>
      <c r="E40" s="44"/>
      <c r="F40" s="37"/>
      <c r="G40" s="36"/>
      <c r="H40" s="36"/>
      <c r="I40" s="36"/>
      <c r="J40" s="36"/>
      <c r="K40" s="36"/>
    </row>
    <row r="41" ht="14.25" customHeight="1">
      <c r="A41" s="15"/>
      <c r="B41" s="15"/>
      <c r="C41" s="41" t="s">
        <v>35</v>
      </c>
      <c r="D41" s="41">
        <v>10.25</v>
      </c>
      <c r="E41" s="45"/>
      <c r="F41" s="37"/>
      <c r="G41" s="36"/>
      <c r="H41" s="36"/>
      <c r="I41" s="36"/>
      <c r="J41" s="36"/>
      <c r="K41" s="36"/>
    </row>
    <row r="42" ht="14.25" customHeight="1">
      <c r="A42" s="49">
        <v>8.0</v>
      </c>
      <c r="B42" s="12" t="s">
        <v>20</v>
      </c>
      <c r="C42" s="23" t="s">
        <v>32</v>
      </c>
      <c r="D42" s="23">
        <v>12.765</v>
      </c>
      <c r="E42" s="50">
        <f>D42+D43+D44</f>
        <v>52.365</v>
      </c>
      <c r="F42" s="37"/>
      <c r="G42" s="36"/>
      <c r="H42" s="36"/>
      <c r="I42" s="36"/>
      <c r="J42" s="36"/>
      <c r="K42" s="36"/>
    </row>
    <row r="43" ht="14.25" customHeight="1">
      <c r="A43" s="43"/>
      <c r="B43" s="43"/>
      <c r="C43" s="23" t="s">
        <v>33</v>
      </c>
      <c r="D43" s="23">
        <f>22+1.2+2.6</f>
        <v>25.8</v>
      </c>
      <c r="E43" s="44"/>
      <c r="F43" s="37"/>
      <c r="G43" s="36"/>
      <c r="H43" s="36"/>
      <c r="I43" s="36"/>
      <c r="J43" s="36"/>
      <c r="K43" s="36"/>
    </row>
    <row r="44" ht="14.25" customHeight="1">
      <c r="A44" s="15"/>
      <c r="B44" s="15"/>
      <c r="C44" s="23" t="s">
        <v>34</v>
      </c>
      <c r="D44" s="23">
        <v>13.8</v>
      </c>
      <c r="E44" s="45"/>
      <c r="F44" s="37"/>
      <c r="G44" s="36"/>
      <c r="H44" s="36"/>
      <c r="I44" s="36"/>
      <c r="J44" s="36"/>
      <c r="K44" s="36"/>
    </row>
    <row r="45" ht="14.25" customHeight="1">
      <c r="A45" s="39">
        <v>9.0</v>
      </c>
      <c r="B45" s="40" t="s">
        <v>21</v>
      </c>
      <c r="C45" s="41" t="s">
        <v>32</v>
      </c>
      <c r="D45" s="41">
        <v>13.0</v>
      </c>
      <c r="E45" s="42">
        <f>D45+D46+D47+D48</f>
        <v>21.7</v>
      </c>
      <c r="F45" s="37"/>
      <c r="G45" s="36"/>
      <c r="H45" s="36"/>
      <c r="I45" s="36"/>
      <c r="J45" s="36"/>
      <c r="K45" s="36"/>
    </row>
    <row r="46" ht="14.25" customHeight="1">
      <c r="A46" s="43"/>
      <c r="B46" s="43"/>
      <c r="C46" s="41" t="s">
        <v>33</v>
      </c>
      <c r="D46" s="41">
        <v>4.4</v>
      </c>
      <c r="E46" s="44"/>
      <c r="F46" s="37"/>
      <c r="G46" s="36"/>
      <c r="H46" s="36"/>
      <c r="I46" s="36"/>
      <c r="J46" s="36"/>
      <c r="K46" s="36"/>
    </row>
    <row r="47" ht="14.25" customHeight="1">
      <c r="A47" s="43"/>
      <c r="B47" s="43"/>
      <c r="C47" s="41" t="s">
        <v>34</v>
      </c>
      <c r="D47" s="41">
        <v>1.7</v>
      </c>
      <c r="E47" s="44"/>
      <c r="F47" s="37"/>
      <c r="G47" s="36"/>
      <c r="H47" s="36"/>
      <c r="I47" s="36"/>
      <c r="J47" s="36"/>
      <c r="K47" s="36"/>
    </row>
    <row r="48" ht="14.25" customHeight="1">
      <c r="A48" s="15"/>
      <c r="B48" s="15"/>
      <c r="C48" s="41" t="s">
        <v>35</v>
      </c>
      <c r="D48" s="41">
        <v>2.6</v>
      </c>
      <c r="E48" s="45"/>
      <c r="F48" s="37"/>
      <c r="G48" s="36"/>
      <c r="H48" s="36"/>
      <c r="I48" s="36"/>
      <c r="J48" s="36"/>
      <c r="K48" s="36"/>
    </row>
    <row r="49" ht="14.25" customHeight="1">
      <c r="A49" s="49">
        <v>10.0</v>
      </c>
      <c r="B49" s="12" t="s">
        <v>24</v>
      </c>
      <c r="C49" s="23" t="s">
        <v>32</v>
      </c>
      <c r="D49" s="23">
        <v>4.0</v>
      </c>
      <c r="E49" s="50">
        <f>D49+D50+D51+D52</f>
        <v>28.536</v>
      </c>
      <c r="F49" s="37"/>
      <c r="G49" s="36"/>
      <c r="H49" s="36"/>
      <c r="I49" s="36"/>
      <c r="J49" s="36"/>
      <c r="K49" s="36"/>
    </row>
    <row r="50" ht="14.25" customHeight="1">
      <c r="A50" s="43"/>
      <c r="B50" s="43"/>
      <c r="C50" s="23" t="s">
        <v>33</v>
      </c>
      <c r="D50" s="23">
        <f>8.015+1.6</f>
        <v>9.615</v>
      </c>
      <c r="E50" s="44"/>
      <c r="F50" s="37"/>
      <c r="G50" s="36"/>
      <c r="H50" s="36"/>
      <c r="I50" s="36"/>
      <c r="J50" s="36"/>
      <c r="K50" s="36"/>
    </row>
    <row r="51" ht="14.25" customHeight="1">
      <c r="A51" s="43"/>
      <c r="B51" s="43"/>
      <c r="C51" s="23" t="s">
        <v>34</v>
      </c>
      <c r="D51" s="23">
        <v>1.35</v>
      </c>
      <c r="E51" s="44"/>
      <c r="F51" s="37"/>
      <c r="G51" s="36"/>
      <c r="H51" s="36"/>
      <c r="I51" s="36"/>
      <c r="J51" s="36"/>
      <c r="K51" s="36"/>
    </row>
    <row r="52" ht="14.25" customHeight="1">
      <c r="A52" s="15"/>
      <c r="B52" s="15"/>
      <c r="C52" s="23" t="s">
        <v>35</v>
      </c>
      <c r="D52" s="23">
        <f>9.457+1.464+1.35+1.3</f>
        <v>13.571</v>
      </c>
      <c r="E52" s="45"/>
      <c r="F52" s="37"/>
      <c r="G52" s="36"/>
      <c r="H52" s="36"/>
      <c r="I52" s="36"/>
      <c r="J52" s="36"/>
      <c r="K52" s="36"/>
    </row>
    <row r="53" ht="14.25" customHeight="1">
      <c r="A53" s="23">
        <v>11.0</v>
      </c>
      <c r="B53" s="9" t="s">
        <v>25</v>
      </c>
      <c r="C53" s="23" t="s">
        <v>32</v>
      </c>
      <c r="D53" s="23">
        <v>16.928</v>
      </c>
      <c r="E53" s="38">
        <f t="shared" ref="E53:E54" si="1">D53</f>
        <v>16.928</v>
      </c>
      <c r="F53" s="37"/>
      <c r="G53" s="36"/>
      <c r="H53" s="36"/>
      <c r="I53" s="36"/>
      <c r="J53" s="36"/>
      <c r="K53" s="36"/>
    </row>
    <row r="54" ht="14.25" customHeight="1">
      <c r="A54" s="51"/>
      <c r="B54" s="51" t="s">
        <v>36</v>
      </c>
      <c r="C54" s="51" t="s">
        <v>32</v>
      </c>
      <c r="D54" s="51">
        <v>224.0</v>
      </c>
      <c r="E54" s="52">
        <f t="shared" si="1"/>
        <v>224</v>
      </c>
      <c r="F54" s="37"/>
      <c r="G54" s="36"/>
      <c r="H54" s="36"/>
      <c r="I54" s="36"/>
      <c r="J54" s="36"/>
      <c r="K54" s="36"/>
    </row>
    <row r="55" ht="14.25" customHeight="1">
      <c r="D55" s="53" t="s">
        <v>37</v>
      </c>
      <c r="E55" s="53">
        <f>SUM(E23:E54)</f>
        <v>643.505</v>
      </c>
      <c r="F55" s="36"/>
      <c r="G55" s="36"/>
      <c r="H55" s="36"/>
      <c r="I55" s="36"/>
      <c r="J55" s="36"/>
      <c r="K55" s="36"/>
    </row>
    <row r="56" ht="14.25" customHeight="1">
      <c r="F56" s="36"/>
      <c r="G56" s="36"/>
      <c r="H56" s="36"/>
      <c r="I56" s="36"/>
      <c r="J56" s="36"/>
      <c r="K56" s="36"/>
    </row>
    <row r="57" ht="14.25" customHeight="1">
      <c r="F57" s="36"/>
      <c r="G57" s="36"/>
      <c r="H57" s="36"/>
      <c r="I57" s="36"/>
      <c r="J57" s="36"/>
      <c r="K57" s="36"/>
    </row>
    <row r="58" ht="14.25" customHeight="1">
      <c r="A58" s="54" t="s">
        <v>38</v>
      </c>
      <c r="B58" s="2"/>
      <c r="C58" s="2"/>
      <c r="D58" s="2"/>
      <c r="E58" s="3"/>
      <c r="F58" s="36"/>
      <c r="G58" s="36"/>
      <c r="H58" s="36"/>
      <c r="I58" s="36"/>
      <c r="J58" s="36"/>
      <c r="K58" s="36"/>
    </row>
    <row r="59" ht="14.25" customHeight="1">
      <c r="A59" s="16" t="s">
        <v>39</v>
      </c>
      <c r="B59" s="16" t="s">
        <v>40</v>
      </c>
      <c r="C59" s="16" t="s">
        <v>41</v>
      </c>
      <c r="D59" s="16" t="s">
        <v>42</v>
      </c>
      <c r="E59" s="55" t="s">
        <v>43</v>
      </c>
      <c r="F59" s="37"/>
      <c r="G59" s="36"/>
      <c r="H59" s="36"/>
      <c r="I59" s="36"/>
      <c r="J59" s="36"/>
      <c r="K59" s="36"/>
    </row>
    <row r="60" ht="14.25" customHeight="1">
      <c r="A60" s="41" t="s">
        <v>44</v>
      </c>
      <c r="B60" s="41">
        <f>D23+D26+D29+D35+D37+D38+D42+D45+D49+D53+D54</f>
        <v>417.546</v>
      </c>
      <c r="C60" s="41">
        <f>D24+D27+D30+D32+D36+D39+D43+D46+D50</f>
        <v>131.068</v>
      </c>
      <c r="D60" s="41">
        <f>D51+D47+D44+D40+D33+D31+D28+D25</f>
        <v>66.09</v>
      </c>
      <c r="E60" s="48">
        <f>D52+D48+D41+D34</f>
        <v>28.801</v>
      </c>
      <c r="F60" s="37"/>
      <c r="G60" s="36"/>
      <c r="H60" s="36"/>
      <c r="I60" s="36"/>
      <c r="J60" s="36"/>
      <c r="K60" s="36"/>
    </row>
    <row r="61" ht="14.25" customHeight="1">
      <c r="A61" s="16" t="s">
        <v>45</v>
      </c>
      <c r="B61" s="56">
        <f>B60/E55</f>
        <v>0.6488620912</v>
      </c>
      <c r="C61" s="56">
        <f>C60/E55</f>
        <v>0.2036782931</v>
      </c>
      <c r="D61" s="56">
        <f>D60/E55</f>
        <v>0.1027031647</v>
      </c>
      <c r="E61" s="57">
        <f>E60/E55</f>
        <v>0.044756451</v>
      </c>
      <c r="F61" s="37"/>
      <c r="G61" s="36"/>
      <c r="H61" s="36"/>
      <c r="I61" s="36"/>
      <c r="J61" s="36"/>
      <c r="K61" s="36"/>
    </row>
    <row r="62" ht="14.25" customHeight="1">
      <c r="A62" s="41" t="s">
        <v>46</v>
      </c>
      <c r="B62" s="41">
        <v>0.8</v>
      </c>
      <c r="C62" s="41">
        <v>1.0</v>
      </c>
      <c r="D62" s="41">
        <v>1.2</v>
      </c>
      <c r="E62" s="48">
        <v>1.5</v>
      </c>
      <c r="F62" s="37"/>
      <c r="G62" s="36"/>
      <c r="H62" s="36"/>
      <c r="I62" s="36"/>
      <c r="J62" s="36"/>
      <c r="K62" s="36"/>
    </row>
    <row r="63" ht="14.25" customHeight="1">
      <c r="F63" s="36"/>
      <c r="G63" s="36"/>
      <c r="H63" s="36"/>
      <c r="I63" s="36"/>
      <c r="J63" s="36"/>
      <c r="K63" s="36"/>
    </row>
    <row r="64" ht="14.25" customHeight="1">
      <c r="A64" s="58" t="s">
        <v>46</v>
      </c>
      <c r="B64" s="58" t="s">
        <v>47</v>
      </c>
      <c r="C64" s="58" t="s">
        <v>48</v>
      </c>
      <c r="D64" s="58" t="s">
        <v>49</v>
      </c>
      <c r="E64" s="58" t="s">
        <v>50</v>
      </c>
      <c r="F64" s="58" t="s">
        <v>51</v>
      </c>
    </row>
    <row r="65" ht="14.25" customHeight="1">
      <c r="A65" s="59">
        <f>B61*B62+C61*C62+D61*D62+E61*E62</f>
        <v>0.9131464402</v>
      </c>
      <c r="B65" s="23">
        <v>10.0</v>
      </c>
      <c r="C65" s="60">
        <v>13.0</v>
      </c>
      <c r="D65" s="23">
        <v>500.0</v>
      </c>
      <c r="E65" s="23">
        <v>10.0</v>
      </c>
      <c r="F65" s="23">
        <f>E55</f>
        <v>643.505</v>
      </c>
      <c r="G65" s="36"/>
      <c r="H65" s="36"/>
      <c r="I65" s="36"/>
      <c r="J65" s="36"/>
      <c r="K65" s="36"/>
      <c r="L65" s="36"/>
    </row>
    <row r="66" ht="14.25" customHeight="1">
      <c r="G66" s="61"/>
      <c r="H66" s="61"/>
      <c r="I66" s="61"/>
      <c r="J66" s="61"/>
      <c r="K66" s="61"/>
      <c r="L66" s="61"/>
    </row>
    <row r="67" ht="14.25" customHeight="1">
      <c r="B67" s="21" t="s">
        <v>17</v>
      </c>
      <c r="C67" s="62">
        <f>((F65*A65+B65)*10)/(C65*D65)</f>
        <v>0.9194066154</v>
      </c>
      <c r="G67" s="63"/>
      <c r="H67" s="64"/>
      <c r="I67" s="64"/>
      <c r="J67" s="64"/>
      <c r="K67" s="64"/>
      <c r="L67" s="64"/>
    </row>
    <row r="68" ht="14.25" customHeight="1">
      <c r="G68" s="36"/>
      <c r="H68" s="36"/>
      <c r="I68" s="36"/>
      <c r="J68" s="36"/>
      <c r="K68" s="36"/>
      <c r="L68" s="36"/>
    </row>
    <row r="69" ht="14.25" customHeight="1">
      <c r="G69" s="36"/>
      <c r="H69" s="61"/>
      <c r="I69" s="65"/>
      <c r="J69" s="36"/>
      <c r="K69" s="36"/>
      <c r="L69" s="36"/>
    </row>
    <row r="70" ht="14.25" customHeight="1"/>
    <row r="71" ht="14.25" customHeight="1"/>
    <row r="72" ht="14.25" customHeight="1">
      <c r="A72" s="1" t="s">
        <v>52</v>
      </c>
      <c r="B72" s="2"/>
      <c r="C72" s="2"/>
      <c r="D72" s="3"/>
    </row>
    <row r="73" ht="14.25" customHeight="1">
      <c r="A73" s="4" t="s">
        <v>1</v>
      </c>
      <c r="B73" s="5" t="s">
        <v>2</v>
      </c>
      <c r="C73" s="6" t="s">
        <v>3</v>
      </c>
      <c r="D73" s="6" t="s">
        <v>4</v>
      </c>
      <c r="E73" s="6" t="s">
        <v>5</v>
      </c>
      <c r="F73" s="7"/>
      <c r="G73" s="7"/>
    </row>
    <row r="74" ht="14.25" customHeight="1">
      <c r="A74" s="8">
        <v>1.0</v>
      </c>
      <c r="B74" s="66"/>
      <c r="C74" s="8"/>
      <c r="D74" s="8"/>
      <c r="E74" s="8"/>
      <c r="F74" s="10"/>
    </row>
    <row r="75" ht="14.25" customHeight="1">
      <c r="A75" s="18">
        <v>2.0</v>
      </c>
      <c r="B75" s="67"/>
      <c r="C75" s="18"/>
      <c r="D75" s="18"/>
      <c r="E75" s="18"/>
      <c r="F75" s="10"/>
      <c r="G75" s="13" t="s">
        <v>3</v>
      </c>
      <c r="H75" s="13" t="s">
        <v>8</v>
      </c>
      <c r="I75" s="14" t="s">
        <v>9</v>
      </c>
      <c r="J75" s="14" t="s">
        <v>10</v>
      </c>
      <c r="K75" s="10"/>
      <c r="L75" s="10"/>
    </row>
    <row r="76" ht="14.25" customHeight="1">
      <c r="A76" s="8">
        <v>3.0</v>
      </c>
      <c r="B76" s="68"/>
      <c r="C76" s="8"/>
      <c r="D76" s="8"/>
      <c r="E76" s="8"/>
      <c r="F76" s="10"/>
      <c r="G76" s="16">
        <v>1.0</v>
      </c>
      <c r="H76" s="16">
        <f>D79+D85</f>
        <v>3.02</v>
      </c>
      <c r="I76" s="16">
        <v>3.0</v>
      </c>
      <c r="J76" s="16">
        <v>3.0</v>
      </c>
      <c r="K76" s="10"/>
      <c r="L76" s="10"/>
    </row>
    <row r="77" ht="14.25" customHeight="1">
      <c r="A77" s="18">
        <v>4.0</v>
      </c>
      <c r="B77" s="68"/>
      <c r="C77" s="18"/>
      <c r="D77" s="18"/>
      <c r="E77" s="18"/>
      <c r="F77" s="10"/>
      <c r="G77" s="16">
        <v>2.0</v>
      </c>
      <c r="H77" s="16">
        <f>D74+D75+D76+D80+D82+D83</f>
        <v>8.48</v>
      </c>
      <c r="I77" s="16">
        <v>7.0</v>
      </c>
      <c r="J77" s="16">
        <v>7.0</v>
      </c>
      <c r="K77" s="10"/>
      <c r="L77" s="10"/>
    </row>
    <row r="78" ht="14.25" customHeight="1">
      <c r="A78" s="8">
        <v>5.0</v>
      </c>
      <c r="B78" s="67"/>
      <c r="C78" s="8"/>
      <c r="D78" s="8"/>
      <c r="E78" s="8"/>
      <c r="F78" s="10"/>
      <c r="G78" s="16">
        <v>3.0</v>
      </c>
      <c r="H78" s="16">
        <f>D77+D78+D81+D84</f>
        <v>10.91</v>
      </c>
      <c r="I78" s="16">
        <v>24.0</v>
      </c>
      <c r="J78" s="16">
        <f>H78</f>
        <v>10.91</v>
      </c>
      <c r="K78" s="10"/>
      <c r="L78" s="10"/>
    </row>
    <row r="79" ht="14.25" customHeight="1">
      <c r="A79" s="18">
        <v>6.0</v>
      </c>
      <c r="B79" s="69" t="s">
        <v>13</v>
      </c>
      <c r="C79" s="18">
        <v>1.0</v>
      </c>
      <c r="D79" s="18">
        <v>1.77</v>
      </c>
      <c r="E79" s="18"/>
      <c r="F79" s="10"/>
      <c r="I79" s="21" t="s">
        <v>14</v>
      </c>
      <c r="J79" s="21">
        <f>J76+J77+J78</f>
        <v>20.91</v>
      </c>
      <c r="K79" s="10"/>
      <c r="L79" s="10"/>
    </row>
    <row r="80" ht="14.25" customHeight="1">
      <c r="A80" s="8">
        <v>7.0</v>
      </c>
      <c r="B80" s="70" t="s">
        <v>15</v>
      </c>
      <c r="C80" s="8">
        <v>2.0</v>
      </c>
      <c r="D80" s="8">
        <v>2.72</v>
      </c>
      <c r="E80" s="22"/>
      <c r="F80" s="10"/>
      <c r="G80" s="10"/>
      <c r="H80" s="10"/>
      <c r="I80" s="10"/>
      <c r="J80" s="10"/>
      <c r="K80" s="10"/>
      <c r="L80" s="10"/>
    </row>
    <row r="81" ht="14.25" customHeight="1">
      <c r="A81" s="18">
        <v>8.0</v>
      </c>
      <c r="B81" s="69" t="s">
        <v>16</v>
      </c>
      <c r="C81" s="18">
        <v>3.0</v>
      </c>
      <c r="D81" s="18">
        <v>4.62</v>
      </c>
      <c r="E81" s="23">
        <v>6.0</v>
      </c>
      <c r="G81" s="24" t="s">
        <v>14</v>
      </c>
      <c r="H81" s="24" t="s">
        <v>17</v>
      </c>
      <c r="I81" s="24" t="s">
        <v>18</v>
      </c>
      <c r="J81" s="21" t="s">
        <v>19</v>
      </c>
      <c r="K81" s="10"/>
      <c r="L81" s="10"/>
    </row>
    <row r="82" ht="14.25" customHeight="1">
      <c r="A82" s="8">
        <v>9.0</v>
      </c>
      <c r="B82" s="69" t="s">
        <v>20</v>
      </c>
      <c r="C82" s="8">
        <v>2.0</v>
      </c>
      <c r="D82" s="8">
        <v>3.08</v>
      </c>
      <c r="E82" s="22"/>
      <c r="F82" s="10"/>
      <c r="G82" s="25">
        <f>J79</f>
        <v>20.91</v>
      </c>
      <c r="H82" s="26">
        <f>C141</f>
        <v>0.8308096923</v>
      </c>
      <c r="I82" s="25">
        <v>0.8</v>
      </c>
      <c r="J82" s="28">
        <f>G82*H82*I82</f>
        <v>13.89778453</v>
      </c>
      <c r="K82" s="10"/>
      <c r="L82" s="10"/>
    </row>
    <row r="83" ht="14.25" customHeight="1">
      <c r="A83" s="18">
        <v>10.0</v>
      </c>
      <c r="B83" s="70" t="s">
        <v>21</v>
      </c>
      <c r="C83" s="18">
        <v>2.0</v>
      </c>
      <c r="D83" s="18">
        <v>2.68</v>
      </c>
      <c r="E83" s="18"/>
      <c r="H83" s="29" t="s">
        <v>22</v>
      </c>
      <c r="I83" s="29"/>
      <c r="J83" s="29" t="s">
        <v>23</v>
      </c>
      <c r="K83" s="10"/>
      <c r="L83" s="10"/>
    </row>
    <row r="84" ht="14.25" customHeight="1">
      <c r="A84" s="8">
        <v>11.0</v>
      </c>
      <c r="B84" s="69" t="s">
        <v>24</v>
      </c>
      <c r="C84" s="8">
        <v>3.0</v>
      </c>
      <c r="D84" s="8">
        <v>6.29</v>
      </c>
      <c r="E84" s="22">
        <v>7.95</v>
      </c>
      <c r="F84" s="10"/>
      <c r="G84" s="10"/>
      <c r="H84" s="10"/>
      <c r="I84" s="10"/>
      <c r="J84" s="10"/>
      <c r="K84" s="10"/>
      <c r="L84" s="10"/>
    </row>
    <row r="85" ht="14.25" customHeight="1">
      <c r="A85" s="18">
        <v>12.0</v>
      </c>
      <c r="B85" s="70" t="s">
        <v>25</v>
      </c>
      <c r="C85" s="18">
        <v>1.0</v>
      </c>
      <c r="D85" s="18">
        <v>1.25</v>
      </c>
      <c r="E85" s="18"/>
      <c r="F85" s="10"/>
      <c r="G85" s="10"/>
      <c r="H85" s="10"/>
      <c r="I85" s="10"/>
      <c r="J85" s="10"/>
      <c r="K85" s="10"/>
      <c r="L85" s="10"/>
    </row>
    <row r="86" ht="14.25" customHeight="1">
      <c r="A86" s="8">
        <v>13.0</v>
      </c>
      <c r="B86" s="30"/>
      <c r="C86" s="8"/>
      <c r="D86" s="8"/>
      <c r="E86" s="22"/>
      <c r="F86" s="10"/>
      <c r="G86" s="10"/>
      <c r="H86" s="10"/>
      <c r="I86" s="10"/>
      <c r="J86" s="10"/>
      <c r="K86" s="10"/>
      <c r="L86" s="10"/>
    </row>
    <row r="87" ht="14.25" customHeight="1">
      <c r="A87" s="18">
        <v>14.0</v>
      </c>
      <c r="B87" s="31"/>
      <c r="C87" s="18"/>
      <c r="D87" s="18"/>
      <c r="E87" s="10"/>
      <c r="K87" s="10"/>
      <c r="L87" s="10"/>
    </row>
    <row r="88" ht="14.25" customHeight="1">
      <c r="A88" s="32"/>
      <c r="B88" s="32"/>
      <c r="C88" s="33" t="s">
        <v>26</v>
      </c>
      <c r="D88" s="34">
        <f>SUM(D74:D87)</f>
        <v>22.41</v>
      </c>
    </row>
    <row r="89" ht="14.25" customHeight="1">
      <c r="A89" s="35"/>
    </row>
    <row r="90" ht="14.25" customHeight="1"/>
    <row r="91" ht="14.25" customHeight="1">
      <c r="F91" s="36"/>
      <c r="G91" s="36"/>
      <c r="H91" s="36"/>
      <c r="I91" s="36"/>
      <c r="J91" s="36"/>
      <c r="K91" s="36"/>
    </row>
    <row r="92" ht="14.25" customHeight="1">
      <c r="A92" s="1" t="s">
        <v>53</v>
      </c>
      <c r="B92" s="2"/>
      <c r="C92" s="2"/>
      <c r="D92" s="2"/>
      <c r="E92" s="3"/>
      <c r="F92" s="37"/>
      <c r="G92" s="36"/>
      <c r="H92" s="36"/>
      <c r="I92" s="36"/>
      <c r="J92" s="36"/>
      <c r="K92" s="36"/>
    </row>
    <row r="93" ht="14.25" customHeight="1">
      <c r="A93" s="23"/>
      <c r="B93" s="23"/>
      <c r="C93" s="23" t="s">
        <v>28</v>
      </c>
      <c r="D93" s="23" t="s">
        <v>29</v>
      </c>
      <c r="E93" s="38" t="s">
        <v>30</v>
      </c>
      <c r="F93" s="37"/>
      <c r="G93" s="36"/>
      <c r="H93" s="36"/>
      <c r="I93" s="36"/>
      <c r="J93" s="36"/>
      <c r="K93" s="36"/>
    </row>
    <row r="94" ht="14.25" customHeight="1">
      <c r="A94" s="39">
        <v>1.0</v>
      </c>
      <c r="B94" s="71"/>
      <c r="C94" s="41" t="s">
        <v>32</v>
      </c>
      <c r="D94" s="41">
        <v>0.0</v>
      </c>
      <c r="E94" s="42">
        <f>D94+D95+D96</f>
        <v>0</v>
      </c>
      <c r="F94" s="37"/>
      <c r="G94" s="36"/>
      <c r="H94" s="36"/>
      <c r="I94" s="36"/>
      <c r="J94" s="36"/>
      <c r="K94" s="36"/>
    </row>
    <row r="95" ht="14.25" customHeight="1">
      <c r="A95" s="43"/>
      <c r="B95" s="43"/>
      <c r="C95" s="41" t="s">
        <v>33</v>
      </c>
      <c r="D95" s="41">
        <v>0.0</v>
      </c>
      <c r="E95" s="44"/>
      <c r="F95" s="37"/>
      <c r="G95" s="36"/>
      <c r="H95" s="36"/>
      <c r="I95" s="36"/>
      <c r="J95" s="36"/>
      <c r="K95" s="36"/>
    </row>
    <row r="96" ht="14.25" customHeight="1">
      <c r="A96" s="15"/>
      <c r="B96" s="15"/>
      <c r="C96" s="41" t="s">
        <v>34</v>
      </c>
      <c r="D96" s="41">
        <v>0.0</v>
      </c>
      <c r="E96" s="45"/>
      <c r="F96" s="37"/>
      <c r="G96" s="36"/>
      <c r="H96" s="36"/>
      <c r="I96" s="36"/>
      <c r="J96" s="36"/>
      <c r="K96" s="36"/>
    </row>
    <row r="97" ht="14.25" customHeight="1">
      <c r="A97" s="49">
        <v>2.0</v>
      </c>
      <c r="B97" s="71"/>
      <c r="C97" s="16" t="s">
        <v>32</v>
      </c>
      <c r="D97" s="16">
        <v>0.0</v>
      </c>
      <c r="E97" s="42">
        <f>D97+D98+D99</f>
        <v>0</v>
      </c>
      <c r="F97" s="37"/>
      <c r="G97" s="36"/>
      <c r="H97" s="36"/>
      <c r="I97" s="36"/>
      <c r="J97" s="36"/>
      <c r="K97" s="36"/>
    </row>
    <row r="98" ht="14.25" customHeight="1">
      <c r="A98" s="43"/>
      <c r="B98" s="43"/>
      <c r="C98" s="23" t="s">
        <v>33</v>
      </c>
      <c r="D98" s="23">
        <v>0.0</v>
      </c>
      <c r="E98" s="44"/>
      <c r="F98" s="37"/>
      <c r="G98" s="36"/>
      <c r="H98" s="36"/>
      <c r="I98" s="36"/>
      <c r="J98" s="36"/>
      <c r="K98" s="36"/>
    </row>
    <row r="99" ht="14.25" customHeight="1">
      <c r="A99" s="15"/>
      <c r="B99" s="15"/>
      <c r="C99" s="23" t="s">
        <v>34</v>
      </c>
      <c r="D99" s="23">
        <v>0.0</v>
      </c>
      <c r="E99" s="45"/>
      <c r="F99" s="37"/>
      <c r="G99" s="36"/>
      <c r="H99" s="36"/>
      <c r="I99" s="36"/>
      <c r="J99" s="36"/>
      <c r="K99" s="36"/>
    </row>
    <row r="100" ht="14.25" customHeight="1">
      <c r="A100" s="39">
        <v>3.0</v>
      </c>
      <c r="B100" s="72" t="s">
        <v>54</v>
      </c>
      <c r="C100" s="41" t="s">
        <v>32</v>
      </c>
      <c r="D100" s="41">
        <v>22.0</v>
      </c>
      <c r="E100" s="42">
        <f>D100+D101+D102</f>
        <v>22</v>
      </c>
      <c r="F100" s="37"/>
      <c r="G100" s="36"/>
      <c r="H100" s="36"/>
      <c r="I100" s="36"/>
      <c r="J100" s="36"/>
      <c r="K100" s="36"/>
    </row>
    <row r="101" ht="14.25" customHeight="1">
      <c r="A101" s="43"/>
      <c r="B101" s="43"/>
      <c r="C101" s="41" t="s">
        <v>33</v>
      </c>
      <c r="D101" s="41">
        <v>0.0</v>
      </c>
      <c r="E101" s="44"/>
      <c r="F101" s="37"/>
      <c r="G101" s="36"/>
      <c r="H101" s="36"/>
      <c r="I101" s="36"/>
      <c r="J101" s="36"/>
      <c r="K101" s="36"/>
    </row>
    <row r="102" ht="14.25" customHeight="1">
      <c r="A102" s="15"/>
      <c r="B102" s="15"/>
      <c r="C102" s="41" t="s">
        <v>34</v>
      </c>
      <c r="D102" s="41">
        <v>0.0</v>
      </c>
      <c r="E102" s="45"/>
      <c r="F102" s="37"/>
      <c r="G102" s="36"/>
      <c r="H102" s="36"/>
      <c r="I102" s="36"/>
      <c r="J102" s="36"/>
      <c r="K102" s="36"/>
    </row>
    <row r="103" ht="14.25" customHeight="1">
      <c r="A103" s="46">
        <v>4.0</v>
      </c>
      <c r="B103" s="72" t="s">
        <v>55</v>
      </c>
      <c r="C103" s="16" t="s">
        <v>32</v>
      </c>
      <c r="D103" s="16">
        <v>8.0</v>
      </c>
      <c r="E103" s="42">
        <f>D103+D104+D105</f>
        <v>8</v>
      </c>
      <c r="F103" s="37"/>
      <c r="G103" s="36"/>
      <c r="H103" s="36"/>
      <c r="I103" s="36"/>
      <c r="J103" s="36"/>
      <c r="K103" s="36"/>
    </row>
    <row r="104" ht="14.25" customHeight="1">
      <c r="A104" s="43"/>
      <c r="B104" s="43"/>
      <c r="C104" s="16" t="s">
        <v>33</v>
      </c>
      <c r="D104" s="16">
        <v>0.0</v>
      </c>
      <c r="E104" s="44"/>
      <c r="F104" s="37"/>
      <c r="G104" s="36"/>
      <c r="H104" s="36"/>
      <c r="I104" s="36"/>
      <c r="J104" s="36"/>
      <c r="K104" s="36"/>
    </row>
    <row r="105" ht="14.25" customHeight="1">
      <c r="A105" s="15"/>
      <c r="B105" s="15"/>
      <c r="C105" s="16" t="s">
        <v>34</v>
      </c>
      <c r="D105" s="16">
        <v>0.0</v>
      </c>
      <c r="E105" s="45"/>
      <c r="F105" s="37"/>
      <c r="G105" s="36"/>
      <c r="H105" s="36"/>
      <c r="I105" s="36"/>
      <c r="J105" s="36"/>
      <c r="K105" s="36"/>
    </row>
    <row r="106" ht="14.25" customHeight="1">
      <c r="A106" s="39">
        <v>5.0</v>
      </c>
      <c r="B106" s="71" t="s">
        <v>56</v>
      </c>
      <c r="C106" s="41" t="s">
        <v>32</v>
      </c>
      <c r="D106" s="41">
        <v>18.0</v>
      </c>
      <c r="E106" s="42">
        <f>D106+D107+D108</f>
        <v>71</v>
      </c>
      <c r="F106" s="37"/>
      <c r="G106" s="36"/>
      <c r="H106" s="36"/>
      <c r="I106" s="36"/>
      <c r="J106" s="36"/>
      <c r="K106" s="36"/>
    </row>
    <row r="107" ht="14.25" customHeight="1">
      <c r="A107" s="43"/>
      <c r="B107" s="43"/>
      <c r="C107" s="41" t="s">
        <v>33</v>
      </c>
      <c r="D107" s="41">
        <v>53.0</v>
      </c>
      <c r="E107" s="44"/>
      <c r="F107" s="37"/>
      <c r="G107" s="36"/>
      <c r="H107" s="36"/>
      <c r="I107" s="36"/>
      <c r="J107" s="36"/>
      <c r="K107" s="36"/>
    </row>
    <row r="108" ht="14.25" customHeight="1">
      <c r="A108" s="15"/>
      <c r="B108" s="15"/>
      <c r="C108" s="41" t="s">
        <v>34</v>
      </c>
      <c r="D108" s="41">
        <v>0.0</v>
      </c>
      <c r="E108" s="45"/>
      <c r="F108" s="37"/>
      <c r="G108" s="36"/>
      <c r="H108" s="36"/>
      <c r="I108" s="36"/>
      <c r="J108" s="36"/>
      <c r="K108" s="36"/>
    </row>
    <row r="109" ht="14.25" customHeight="1">
      <c r="A109" s="46">
        <v>6.0</v>
      </c>
      <c r="B109" s="12" t="s">
        <v>13</v>
      </c>
      <c r="C109" s="16" t="s">
        <v>32</v>
      </c>
      <c r="D109" s="16">
        <v>27.164</v>
      </c>
      <c r="E109" s="47">
        <f>D109+D110</f>
        <v>31.963</v>
      </c>
      <c r="F109" s="37"/>
      <c r="G109" s="36"/>
      <c r="H109" s="36"/>
      <c r="I109" s="36"/>
      <c r="J109" s="36"/>
      <c r="K109" s="36"/>
    </row>
    <row r="110" ht="14.25" customHeight="1">
      <c r="A110" s="15"/>
      <c r="B110" s="15"/>
      <c r="C110" s="16" t="s">
        <v>33</v>
      </c>
      <c r="D110" s="16">
        <f>3.159+1.64</f>
        <v>4.799</v>
      </c>
      <c r="E110" s="45"/>
      <c r="F110" s="37"/>
      <c r="G110" s="36"/>
      <c r="H110" s="36"/>
      <c r="I110" s="36"/>
      <c r="J110" s="36"/>
      <c r="K110" s="36"/>
    </row>
    <row r="111" ht="14.25" customHeight="1">
      <c r="A111" s="41">
        <v>7.0</v>
      </c>
      <c r="B111" s="9" t="s">
        <v>15</v>
      </c>
      <c r="C111" s="41" t="s">
        <v>32</v>
      </c>
      <c r="D111" s="41">
        <v>64.594</v>
      </c>
      <c r="E111" s="48">
        <f>D111</f>
        <v>64.594</v>
      </c>
      <c r="F111" s="37"/>
      <c r="G111" s="36"/>
      <c r="H111" s="36"/>
      <c r="I111" s="36"/>
      <c r="J111" s="36"/>
      <c r="K111" s="36"/>
    </row>
    <row r="112" ht="14.25" customHeight="1">
      <c r="A112" s="39">
        <v>8.0</v>
      </c>
      <c r="B112" s="12" t="s">
        <v>16</v>
      </c>
      <c r="C112" s="41" t="s">
        <v>32</v>
      </c>
      <c r="D112" s="41">
        <v>3.0</v>
      </c>
      <c r="E112" s="42">
        <f>D112+D113+D114+D115</f>
        <v>35.75</v>
      </c>
      <c r="F112" s="37"/>
      <c r="G112" s="36"/>
      <c r="H112" s="36"/>
      <c r="I112" s="36"/>
      <c r="J112" s="36"/>
      <c r="K112" s="36"/>
    </row>
    <row r="113" ht="14.25" customHeight="1">
      <c r="A113" s="43"/>
      <c r="B113" s="43"/>
      <c r="C113" s="41" t="s">
        <v>33</v>
      </c>
      <c r="D113" s="41">
        <v>10.0</v>
      </c>
      <c r="E113" s="44"/>
      <c r="F113" s="37"/>
      <c r="G113" s="36"/>
      <c r="H113" s="36"/>
      <c r="I113" s="36"/>
      <c r="J113" s="36"/>
      <c r="K113" s="36"/>
    </row>
    <row r="114" ht="14.25" customHeight="1">
      <c r="A114" s="43"/>
      <c r="B114" s="43"/>
      <c r="C114" s="41" t="s">
        <v>34</v>
      </c>
      <c r="D114" s="41">
        <v>12.5</v>
      </c>
      <c r="E114" s="44"/>
      <c r="F114" s="37"/>
      <c r="G114" s="36"/>
      <c r="H114" s="36"/>
      <c r="I114" s="36"/>
      <c r="J114" s="36"/>
      <c r="K114" s="36"/>
    </row>
    <row r="115" ht="14.25" customHeight="1">
      <c r="A115" s="15"/>
      <c r="B115" s="15"/>
      <c r="C115" s="41" t="s">
        <v>35</v>
      </c>
      <c r="D115" s="41">
        <v>10.25</v>
      </c>
      <c r="E115" s="45"/>
      <c r="F115" s="37"/>
      <c r="G115" s="36"/>
      <c r="H115" s="36"/>
      <c r="I115" s="36"/>
      <c r="J115" s="36"/>
      <c r="K115" s="36"/>
    </row>
    <row r="116" ht="14.25" customHeight="1">
      <c r="A116" s="49">
        <v>9.0</v>
      </c>
      <c r="B116" s="12" t="s">
        <v>20</v>
      </c>
      <c r="C116" s="23" t="s">
        <v>32</v>
      </c>
      <c r="D116" s="23">
        <v>12.765</v>
      </c>
      <c r="E116" s="50">
        <f>D116+D117+D118</f>
        <v>52.365</v>
      </c>
      <c r="F116" s="37"/>
      <c r="G116" s="36"/>
      <c r="H116" s="36"/>
      <c r="I116" s="36"/>
      <c r="J116" s="36"/>
      <c r="K116" s="36"/>
    </row>
    <row r="117" ht="14.25" customHeight="1">
      <c r="A117" s="43"/>
      <c r="B117" s="43"/>
      <c r="C117" s="23" t="s">
        <v>33</v>
      </c>
      <c r="D117" s="23">
        <f>22+1.2+2.6</f>
        <v>25.8</v>
      </c>
      <c r="E117" s="44"/>
      <c r="F117" s="37"/>
      <c r="G117" s="36"/>
      <c r="H117" s="36"/>
      <c r="I117" s="36"/>
      <c r="J117" s="36"/>
      <c r="K117" s="36"/>
    </row>
    <row r="118" ht="14.25" customHeight="1">
      <c r="A118" s="15"/>
      <c r="B118" s="15"/>
      <c r="C118" s="23" t="s">
        <v>34</v>
      </c>
      <c r="D118" s="23">
        <v>13.8</v>
      </c>
      <c r="E118" s="45"/>
      <c r="F118" s="37"/>
      <c r="G118" s="36"/>
      <c r="H118" s="36"/>
      <c r="I118" s="36"/>
      <c r="J118" s="36"/>
      <c r="K118" s="36"/>
    </row>
    <row r="119" ht="14.25" customHeight="1">
      <c r="A119" s="39">
        <v>10.0</v>
      </c>
      <c r="B119" s="40" t="s">
        <v>21</v>
      </c>
      <c r="C119" s="41" t="s">
        <v>32</v>
      </c>
      <c r="D119" s="41">
        <v>13.0</v>
      </c>
      <c r="E119" s="42">
        <f>D119+D120+D121+D122</f>
        <v>21.7</v>
      </c>
      <c r="F119" s="37"/>
      <c r="G119" s="36"/>
      <c r="H119" s="36"/>
      <c r="I119" s="36"/>
      <c r="J119" s="36"/>
      <c r="K119" s="36"/>
    </row>
    <row r="120" ht="14.25" customHeight="1">
      <c r="A120" s="43"/>
      <c r="B120" s="43"/>
      <c r="C120" s="41" t="s">
        <v>33</v>
      </c>
      <c r="D120" s="41">
        <v>4.4</v>
      </c>
      <c r="E120" s="44"/>
      <c r="F120" s="37"/>
      <c r="G120" s="36"/>
      <c r="H120" s="36"/>
      <c r="I120" s="36"/>
      <c r="J120" s="36"/>
      <c r="K120" s="36"/>
    </row>
    <row r="121" ht="14.25" customHeight="1">
      <c r="A121" s="43"/>
      <c r="B121" s="43"/>
      <c r="C121" s="41" t="s">
        <v>34</v>
      </c>
      <c r="D121" s="41">
        <v>1.7</v>
      </c>
      <c r="E121" s="44"/>
      <c r="F121" s="37"/>
      <c r="G121" s="36"/>
      <c r="H121" s="36"/>
      <c r="I121" s="36"/>
      <c r="J121" s="36"/>
      <c r="K121" s="36"/>
    </row>
    <row r="122" ht="14.25" customHeight="1">
      <c r="A122" s="15"/>
      <c r="B122" s="15"/>
      <c r="C122" s="41" t="s">
        <v>35</v>
      </c>
      <c r="D122" s="41">
        <v>2.6</v>
      </c>
      <c r="E122" s="45"/>
      <c r="F122" s="37"/>
      <c r="G122" s="36"/>
      <c r="H122" s="36"/>
      <c r="I122" s="36"/>
      <c r="J122" s="36"/>
      <c r="K122" s="36"/>
    </row>
    <row r="123" ht="14.25" customHeight="1">
      <c r="A123" s="49">
        <v>11.0</v>
      </c>
      <c r="B123" s="12" t="s">
        <v>24</v>
      </c>
      <c r="C123" s="23" t="s">
        <v>32</v>
      </c>
      <c r="D123" s="23">
        <v>4.0</v>
      </c>
      <c r="E123" s="50">
        <f>D123+D124+D125+D126</f>
        <v>28.536</v>
      </c>
      <c r="F123" s="37"/>
      <c r="G123" s="36"/>
      <c r="H123" s="36"/>
      <c r="I123" s="36"/>
      <c r="J123" s="36"/>
      <c r="K123" s="36"/>
    </row>
    <row r="124" ht="14.25" customHeight="1">
      <c r="A124" s="43"/>
      <c r="B124" s="43"/>
      <c r="C124" s="23" t="s">
        <v>33</v>
      </c>
      <c r="D124" s="23">
        <f>8.015+1.6</f>
        <v>9.615</v>
      </c>
      <c r="E124" s="44"/>
      <c r="F124" s="37"/>
      <c r="G124" s="36"/>
      <c r="H124" s="36"/>
      <c r="I124" s="36"/>
      <c r="J124" s="36"/>
      <c r="K124" s="36"/>
    </row>
    <row r="125" ht="14.25" customHeight="1">
      <c r="A125" s="43"/>
      <c r="B125" s="43"/>
      <c r="C125" s="23" t="s">
        <v>34</v>
      </c>
      <c r="D125" s="23">
        <v>1.35</v>
      </c>
      <c r="E125" s="44"/>
      <c r="F125" s="37"/>
      <c r="G125" s="36"/>
      <c r="H125" s="36"/>
      <c r="I125" s="36"/>
      <c r="J125" s="36"/>
      <c r="K125" s="36"/>
    </row>
    <row r="126" ht="14.25" customHeight="1">
      <c r="A126" s="15"/>
      <c r="B126" s="15"/>
      <c r="C126" s="23" t="s">
        <v>35</v>
      </c>
      <c r="D126" s="23">
        <f>9.457+1.464+1.35+1.3</f>
        <v>13.571</v>
      </c>
      <c r="E126" s="45"/>
      <c r="F126" s="37"/>
      <c r="G126" s="36"/>
      <c r="H126" s="36"/>
      <c r="I126" s="36"/>
      <c r="J126" s="36"/>
      <c r="K126" s="36"/>
    </row>
    <row r="127" ht="14.25" customHeight="1">
      <c r="A127" s="23">
        <v>12.0</v>
      </c>
      <c r="B127" s="9" t="s">
        <v>25</v>
      </c>
      <c r="C127" s="23" t="s">
        <v>32</v>
      </c>
      <c r="D127" s="23">
        <v>16.928</v>
      </c>
      <c r="E127" s="38">
        <f t="shared" ref="E127:E128" si="2">D127</f>
        <v>16.928</v>
      </c>
      <c r="F127" s="37"/>
      <c r="G127" s="36"/>
      <c r="H127" s="36"/>
      <c r="I127" s="36"/>
      <c r="J127" s="36"/>
      <c r="K127" s="36"/>
    </row>
    <row r="128" ht="14.25" customHeight="1">
      <c r="A128" s="51"/>
      <c r="B128" s="51" t="s">
        <v>36</v>
      </c>
      <c r="C128" s="51" t="s">
        <v>32</v>
      </c>
      <c r="D128" s="51">
        <v>245.0</v>
      </c>
      <c r="E128" s="52">
        <f t="shared" si="2"/>
        <v>245</v>
      </c>
      <c r="F128" s="37"/>
      <c r="G128" s="36"/>
      <c r="H128" s="36"/>
      <c r="I128" s="36"/>
      <c r="J128" s="36"/>
      <c r="K128" s="36"/>
    </row>
    <row r="129" ht="14.25" customHeight="1">
      <c r="D129" s="53" t="s">
        <v>37</v>
      </c>
      <c r="E129" s="53">
        <f>SUM(E94:E128)</f>
        <v>597.836</v>
      </c>
      <c r="F129" s="36"/>
      <c r="G129" s="36"/>
      <c r="H129" s="36"/>
      <c r="I129" s="36"/>
      <c r="J129" s="36"/>
      <c r="K129" s="36"/>
    </row>
    <row r="130" ht="14.25" customHeight="1">
      <c r="F130" s="36"/>
      <c r="G130" s="36"/>
      <c r="H130" s="36"/>
      <c r="I130" s="36"/>
      <c r="J130" s="36"/>
      <c r="K130" s="36"/>
    </row>
    <row r="131" ht="14.25" customHeight="1">
      <c r="F131" s="36"/>
      <c r="G131" s="36"/>
      <c r="H131" s="36"/>
      <c r="I131" s="36"/>
      <c r="J131" s="36"/>
      <c r="K131" s="36"/>
    </row>
    <row r="132" ht="14.25" customHeight="1">
      <c r="A132" s="54" t="s">
        <v>38</v>
      </c>
      <c r="B132" s="2"/>
      <c r="C132" s="2"/>
      <c r="D132" s="2"/>
      <c r="E132" s="3"/>
      <c r="F132" s="36"/>
      <c r="G132" s="36"/>
      <c r="H132" s="36"/>
      <c r="I132" s="36"/>
      <c r="J132" s="36"/>
      <c r="K132" s="36"/>
    </row>
    <row r="133" ht="14.25" customHeight="1">
      <c r="A133" s="16" t="s">
        <v>39</v>
      </c>
      <c r="B133" s="16" t="s">
        <v>40</v>
      </c>
      <c r="C133" s="16" t="s">
        <v>41</v>
      </c>
      <c r="D133" s="16" t="s">
        <v>42</v>
      </c>
      <c r="E133" s="55" t="s">
        <v>43</v>
      </c>
      <c r="F133" s="37"/>
      <c r="G133" s="36"/>
      <c r="H133" s="36"/>
      <c r="I133" s="36"/>
      <c r="J133" s="36"/>
      <c r="K133" s="36"/>
    </row>
    <row r="134" ht="14.25" customHeight="1">
      <c r="A134" s="41" t="s">
        <v>44</v>
      </c>
      <c r="B134" s="41">
        <f>D94+D97+D100+D103+D109+D111+D112+D116+D119+D123+D127+D128+D106</f>
        <v>434.451</v>
      </c>
      <c r="C134" s="41">
        <f>D95+D98+D101+D104+D107+D110+D113+D117+D120+D124</f>
        <v>107.614</v>
      </c>
      <c r="D134" s="41">
        <f>D125+D121+D118+D114+D105+D102+D99+D96</f>
        <v>29.35</v>
      </c>
      <c r="E134" s="48">
        <f>D126+D122+D115</f>
        <v>26.421</v>
      </c>
      <c r="F134" s="37"/>
      <c r="G134" s="36"/>
      <c r="H134" s="36"/>
      <c r="I134" s="36"/>
      <c r="J134" s="36"/>
      <c r="K134" s="36"/>
    </row>
    <row r="135" ht="14.25" customHeight="1">
      <c r="A135" s="16" t="s">
        <v>45</v>
      </c>
      <c r="B135" s="56">
        <f>B134/E129</f>
        <v>0.7267059863</v>
      </c>
      <c r="C135" s="56">
        <f>C134/E129</f>
        <v>0.1800058879</v>
      </c>
      <c r="D135" s="56">
        <f>D134/E129</f>
        <v>0.04909373139</v>
      </c>
      <c r="E135" s="57">
        <f>E134/E129</f>
        <v>0.04419439445</v>
      </c>
      <c r="F135" s="37"/>
      <c r="G135" s="36"/>
      <c r="H135" s="36"/>
      <c r="I135" s="36"/>
      <c r="J135" s="36"/>
      <c r="K135" s="36"/>
    </row>
    <row r="136" ht="14.25" customHeight="1">
      <c r="A136" s="41" t="s">
        <v>46</v>
      </c>
      <c r="B136" s="41">
        <v>0.8</v>
      </c>
      <c r="C136" s="41">
        <v>1.0</v>
      </c>
      <c r="D136" s="41">
        <v>1.2</v>
      </c>
      <c r="E136" s="48">
        <v>1.5</v>
      </c>
      <c r="F136" s="37"/>
      <c r="G136" s="36"/>
      <c r="H136" s="36"/>
      <c r="I136" s="36"/>
      <c r="J136" s="36"/>
      <c r="K136" s="36"/>
    </row>
    <row r="137" ht="14.25" customHeight="1">
      <c r="F137" s="36"/>
      <c r="G137" s="36"/>
      <c r="H137" s="36"/>
      <c r="I137" s="36"/>
      <c r="J137" s="36"/>
      <c r="K137" s="36"/>
    </row>
    <row r="138" ht="14.25" customHeight="1">
      <c r="A138" s="58" t="s">
        <v>46</v>
      </c>
      <c r="B138" s="58" t="s">
        <v>47</v>
      </c>
      <c r="C138" s="58" t="s">
        <v>48</v>
      </c>
      <c r="D138" s="58" t="s">
        <v>49</v>
      </c>
      <c r="E138" s="58" t="s">
        <v>50</v>
      </c>
      <c r="F138" s="58" t="s">
        <v>51</v>
      </c>
    </row>
    <row r="139" ht="14.25" customHeight="1">
      <c r="A139" s="59">
        <f>B135*B136+C135*C136+D135*D136+E135*E136</f>
        <v>0.8865747463</v>
      </c>
      <c r="B139" s="23">
        <v>10.0</v>
      </c>
      <c r="C139" s="60">
        <v>13.0</v>
      </c>
      <c r="D139" s="23">
        <v>500.0</v>
      </c>
      <c r="E139" s="23">
        <v>10.0</v>
      </c>
      <c r="F139" s="23">
        <f>E129</f>
        <v>597.836</v>
      </c>
      <c r="G139" s="36"/>
      <c r="H139" s="36"/>
      <c r="I139" s="36"/>
      <c r="J139" s="36"/>
      <c r="K139" s="36"/>
      <c r="L139" s="36"/>
    </row>
    <row r="140" ht="14.25" customHeight="1">
      <c r="G140" s="61"/>
      <c r="H140" s="61"/>
      <c r="I140" s="61"/>
      <c r="J140" s="61"/>
      <c r="K140" s="61"/>
      <c r="L140" s="61"/>
    </row>
    <row r="141" ht="14.25" customHeight="1">
      <c r="B141" s="21" t="s">
        <v>17</v>
      </c>
      <c r="C141" s="62">
        <f>((F139*A139+B139)*10)/(C139*D139)</f>
        <v>0.8308096923</v>
      </c>
      <c r="G141" s="63"/>
      <c r="H141" s="64"/>
      <c r="I141" s="64"/>
      <c r="J141" s="64"/>
      <c r="K141" s="64"/>
      <c r="L141" s="64"/>
    </row>
    <row r="142" ht="14.25" customHeight="1">
      <c r="G142" s="36"/>
      <c r="H142" s="36"/>
      <c r="I142" s="36"/>
      <c r="J142" s="36"/>
      <c r="K142" s="36"/>
      <c r="L142" s="36"/>
    </row>
    <row r="143" ht="14.25" customHeight="1">
      <c r="G143" s="36"/>
      <c r="H143" s="61"/>
      <c r="I143" s="65"/>
      <c r="J143" s="36"/>
      <c r="K143" s="36"/>
      <c r="L143" s="36"/>
    </row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0">
    <mergeCell ref="A94:A96"/>
    <mergeCell ref="A97:A99"/>
    <mergeCell ref="B97:B99"/>
    <mergeCell ref="A100:A102"/>
    <mergeCell ref="B100:B102"/>
    <mergeCell ref="A103:A105"/>
    <mergeCell ref="B103:B105"/>
    <mergeCell ref="A116:A118"/>
    <mergeCell ref="A119:A122"/>
    <mergeCell ref="B119:B122"/>
    <mergeCell ref="A123:A126"/>
    <mergeCell ref="B123:B126"/>
    <mergeCell ref="A106:A108"/>
    <mergeCell ref="B106:B108"/>
    <mergeCell ref="A109:A110"/>
    <mergeCell ref="B109:B110"/>
    <mergeCell ref="A112:A115"/>
    <mergeCell ref="B112:B115"/>
    <mergeCell ref="B116:B118"/>
    <mergeCell ref="A1:D1"/>
    <mergeCell ref="A4:A5"/>
    <mergeCell ref="B4:B5"/>
    <mergeCell ref="C4:C5"/>
    <mergeCell ref="D4:D5"/>
    <mergeCell ref="E4:E5"/>
    <mergeCell ref="A18:D18"/>
    <mergeCell ref="A21:E21"/>
    <mergeCell ref="A23:A25"/>
    <mergeCell ref="B23:B25"/>
    <mergeCell ref="E23:E25"/>
    <mergeCell ref="A26:A28"/>
    <mergeCell ref="B26:B28"/>
    <mergeCell ref="E26:E28"/>
    <mergeCell ref="E32:E34"/>
    <mergeCell ref="E35:E36"/>
    <mergeCell ref="E38:E41"/>
    <mergeCell ref="E42:E44"/>
    <mergeCell ref="E45:E48"/>
    <mergeCell ref="E49:E52"/>
    <mergeCell ref="A29:A31"/>
    <mergeCell ref="B29:B31"/>
    <mergeCell ref="E29:E31"/>
    <mergeCell ref="A32:A34"/>
    <mergeCell ref="B32:B34"/>
    <mergeCell ref="A35:A36"/>
    <mergeCell ref="B35:B36"/>
    <mergeCell ref="A38:A41"/>
    <mergeCell ref="B38:B41"/>
    <mergeCell ref="A42:A44"/>
    <mergeCell ref="B42:B44"/>
    <mergeCell ref="A45:A48"/>
    <mergeCell ref="B45:B48"/>
    <mergeCell ref="A49:A52"/>
    <mergeCell ref="B49:B52"/>
    <mergeCell ref="A58:E58"/>
    <mergeCell ref="A72:D72"/>
    <mergeCell ref="A89:D89"/>
    <mergeCell ref="A92:E92"/>
    <mergeCell ref="B94:B96"/>
    <mergeCell ref="E94:E96"/>
    <mergeCell ref="E119:E122"/>
    <mergeCell ref="E123:E126"/>
    <mergeCell ref="A132:E132"/>
    <mergeCell ref="E97:E99"/>
    <mergeCell ref="E100:E102"/>
    <mergeCell ref="E103:E105"/>
    <mergeCell ref="E106:E108"/>
    <mergeCell ref="E109:E110"/>
    <mergeCell ref="E112:E115"/>
    <mergeCell ref="E116:E118"/>
  </mergeCells>
  <conditionalFormatting sqref="B27:B28 B30:B31 B36">
    <cfRule type="notContainsBlanks" dxfId="0" priority="1">
      <formula>LEN(TRIM(B27))&gt;0</formula>
    </cfRule>
  </conditionalFormatting>
  <hyperlinks>
    <hyperlink r:id="rId1" ref="B3"/>
    <hyperlink r:id="rId2" ref="B4"/>
    <hyperlink r:id="rId3" ref="B6"/>
    <hyperlink r:id="rId4" ref="B7"/>
    <hyperlink r:id="rId5" ref="B8"/>
    <hyperlink r:id="rId6" ref="B9"/>
    <hyperlink r:id="rId7" ref="B10"/>
    <hyperlink r:id="rId8" ref="B11"/>
    <hyperlink r:id="rId9" ref="B12"/>
    <hyperlink r:id="rId10" ref="B13"/>
    <hyperlink r:id="rId11" ref="B14"/>
    <hyperlink r:id="rId12" ref="B23"/>
    <hyperlink r:id="rId13" ref="B26"/>
    <hyperlink r:id="rId14" ref="B29"/>
    <hyperlink r:id="rId15" ref="B32"/>
    <hyperlink r:id="rId16" ref="B35"/>
    <hyperlink r:id="rId17" ref="B37"/>
    <hyperlink r:id="rId18" ref="B38"/>
    <hyperlink r:id="rId19" ref="B42"/>
    <hyperlink r:id="rId20" ref="B45"/>
    <hyperlink r:id="rId21" ref="B49"/>
    <hyperlink r:id="rId22" ref="B53"/>
    <hyperlink r:id="rId23" ref="B79"/>
    <hyperlink r:id="rId24" ref="B80"/>
    <hyperlink r:id="rId25" ref="B81"/>
    <hyperlink r:id="rId26" ref="B82"/>
    <hyperlink r:id="rId27" ref="B83"/>
    <hyperlink r:id="rId28" ref="B84"/>
    <hyperlink r:id="rId29" ref="B85"/>
    <hyperlink r:id="rId30" ref="B109"/>
    <hyperlink r:id="rId31" ref="B111"/>
    <hyperlink r:id="rId32" ref="B112"/>
    <hyperlink r:id="rId33" ref="B116"/>
    <hyperlink r:id="rId34" ref="B119"/>
    <hyperlink r:id="rId35" ref="B123"/>
    <hyperlink r:id="rId36" ref="B127"/>
  </hyperlinks>
  <printOptions/>
  <pageMargins bottom="0.75" footer="0.0" header="0.0" left="0.7" right="0.7" top="0.75"/>
  <pageSetup paperSize="9" orientation="portrait"/>
  <drawing r:id="rId37"/>
</worksheet>
</file>