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ДЗ по питанию\"/>
    </mc:Choice>
  </mc:AlternateContent>
  <bookViews>
    <workbookView xWindow="-120" yWindow="-120" windowWidth="29040" windowHeight="15840" tabRatio="785" firstSheet="1" activeTab="7"/>
  </bookViews>
  <sheets>
    <sheet name="Меню итоговое" sheetId="7" r:id="rId1"/>
    <sheet name="1,3 день" sheetId="1" r:id="rId2"/>
    <sheet name="2,4 день" sheetId="4" r:id="rId3"/>
    <sheet name="5,7 день" sheetId="5" r:id="rId4"/>
    <sheet name="6,8 день" sheetId="6" r:id="rId5"/>
    <sheet name="продукты" sheetId="3" r:id="rId6"/>
    <sheet name="Лист2" sheetId="8" r:id="rId7"/>
    <sheet name="Раскладка" sheetId="9" r:id="rId8"/>
  </sheets>
  <definedNames>
    <definedName name="_xlnm._FilterDatabase" localSheetId="5" hidden="1">продукты!$A$1:$U$278</definedName>
    <definedName name="Ингредиенты">продукты!$A$2:$A$275</definedName>
    <definedName name="_xlnm.Print_Area" localSheetId="1">'1,3 день'!$A$1:$K$46</definedName>
    <definedName name="_xlnm.Print_Area" localSheetId="2">'2,4 день'!$A$1:$K$49</definedName>
    <definedName name="_xlnm.Print_Area" localSheetId="3">'5,7 день'!$A$1:$K$49</definedName>
    <definedName name="_xlnm.Print_Area" localSheetId="4">'6,8 день'!$A$1:$K$53</definedName>
    <definedName name="_xlnm.Print_Area" localSheetId="5">продукты!$A$1:$Q$278</definedName>
  </definedNames>
  <calcPr calcId="162913"/>
</workbook>
</file>

<file path=xl/calcChain.xml><?xml version="1.0" encoding="utf-8"?>
<calcChain xmlns="http://schemas.openxmlformats.org/spreadsheetml/2006/main">
  <c r="M52" i="9" l="1"/>
  <c r="D52" i="9"/>
  <c r="C52" i="9"/>
  <c r="N35" i="9" l="1"/>
  <c r="B41" i="9"/>
  <c r="D41" i="9" s="1"/>
  <c r="C51" i="9"/>
  <c r="C50" i="9"/>
  <c r="C49" i="9"/>
  <c r="C48" i="9"/>
  <c r="C46" i="9"/>
  <c r="C44" i="9"/>
  <c r="J36" i="9"/>
  <c r="K35" i="9"/>
  <c r="G35" i="9"/>
  <c r="F36" i="9"/>
  <c r="M6" i="9"/>
  <c r="J7" i="9"/>
  <c r="I6" i="9"/>
  <c r="E6" i="9"/>
  <c r="F7" i="9"/>
  <c r="L51" i="9"/>
  <c r="L50" i="9"/>
  <c r="L49" i="9"/>
  <c r="L48" i="9"/>
  <c r="L42" i="9"/>
  <c r="K51" i="9"/>
  <c r="J51" i="9"/>
  <c r="I51" i="9"/>
  <c r="H51" i="9"/>
  <c r="K50" i="9"/>
  <c r="J50" i="9"/>
  <c r="I50" i="9"/>
  <c r="H50" i="9"/>
  <c r="K49" i="9"/>
  <c r="J49" i="9"/>
  <c r="I49" i="9"/>
  <c r="H49" i="9"/>
  <c r="K48" i="9"/>
  <c r="J48" i="9"/>
  <c r="I48" i="9"/>
  <c r="H48" i="9"/>
  <c r="K47" i="9"/>
  <c r="J46" i="9"/>
  <c r="I45" i="9"/>
  <c r="J44" i="9"/>
  <c r="K43" i="9"/>
  <c r="I43" i="9"/>
  <c r="H42" i="9"/>
  <c r="G47" i="9"/>
  <c r="G43" i="9"/>
  <c r="G48" i="9"/>
  <c r="G49" i="9"/>
  <c r="G50" i="9"/>
  <c r="G51" i="9"/>
  <c r="F44" i="9"/>
  <c r="F46" i="9"/>
  <c r="F48" i="9"/>
  <c r="F49" i="9"/>
  <c r="F50" i="9"/>
  <c r="F51" i="9"/>
  <c r="E45" i="9"/>
  <c r="E48" i="9"/>
  <c r="E49" i="9"/>
  <c r="E50" i="9"/>
  <c r="E51" i="9"/>
  <c r="E43" i="9"/>
  <c r="D51" i="9"/>
  <c r="D50" i="9"/>
  <c r="D49" i="9"/>
  <c r="D48" i="9"/>
  <c r="D42" i="9"/>
  <c r="D38" i="9"/>
  <c r="E38" i="9"/>
  <c r="F38" i="9"/>
  <c r="G38" i="9"/>
  <c r="H38" i="9"/>
  <c r="I38" i="9"/>
  <c r="J38" i="9"/>
  <c r="K38" i="9"/>
  <c r="L38" i="9"/>
  <c r="D39" i="9"/>
  <c r="E39" i="9"/>
  <c r="F39" i="9"/>
  <c r="G39" i="9"/>
  <c r="H39" i="9"/>
  <c r="I39" i="9"/>
  <c r="J39" i="9"/>
  <c r="K39" i="9"/>
  <c r="L39" i="9"/>
  <c r="C39" i="9"/>
  <c r="C38" i="9"/>
  <c r="L33" i="9"/>
  <c r="L32" i="9"/>
  <c r="L31" i="9"/>
  <c r="L30" i="9"/>
  <c r="L24" i="9"/>
  <c r="H33" i="9"/>
  <c r="K32" i="9"/>
  <c r="J32" i="9"/>
  <c r="I32" i="9"/>
  <c r="H32" i="9"/>
  <c r="K31" i="9"/>
  <c r="J31" i="9"/>
  <c r="I31" i="9"/>
  <c r="H31" i="9"/>
  <c r="K30" i="9"/>
  <c r="J30" i="9"/>
  <c r="I30" i="9"/>
  <c r="H30" i="9"/>
  <c r="K29" i="9"/>
  <c r="I29" i="9"/>
  <c r="I28" i="9"/>
  <c r="K26" i="9"/>
  <c r="J25" i="9"/>
  <c r="H24" i="9"/>
  <c r="G26" i="9"/>
  <c r="G29" i="9"/>
  <c r="G30" i="9"/>
  <c r="G31" i="9"/>
  <c r="G32" i="9"/>
  <c r="F25" i="9"/>
  <c r="F30" i="9"/>
  <c r="F31" i="9"/>
  <c r="F32" i="9"/>
  <c r="E32" i="9"/>
  <c r="E28" i="9"/>
  <c r="E29" i="9"/>
  <c r="E30" i="9"/>
  <c r="E31" i="9"/>
  <c r="D24" i="9"/>
  <c r="D30" i="9"/>
  <c r="D31" i="9"/>
  <c r="D32" i="9"/>
  <c r="D33" i="9"/>
  <c r="N33" i="9" s="1"/>
  <c r="B34" i="9"/>
  <c r="E34" i="9" s="1"/>
  <c r="B27" i="9"/>
  <c r="E27" i="9" s="1"/>
  <c r="B23" i="9"/>
  <c r="D23" i="9" s="1"/>
  <c r="M21" i="9"/>
  <c r="L21" i="9"/>
  <c r="M19" i="9"/>
  <c r="L17" i="9"/>
  <c r="M16" i="9"/>
  <c r="L16" i="9"/>
  <c r="M15" i="9"/>
  <c r="L15" i="9"/>
  <c r="M14" i="9"/>
  <c r="L14" i="9"/>
  <c r="M13" i="9"/>
  <c r="L13" i="9"/>
  <c r="M12" i="9"/>
  <c r="L12" i="9"/>
  <c r="M11" i="9"/>
  <c r="L11" i="9"/>
  <c r="M10" i="9"/>
  <c r="L10" i="9"/>
  <c r="M9" i="9"/>
  <c r="L9" i="9"/>
  <c r="L5" i="9"/>
  <c r="K21" i="9"/>
  <c r="J21" i="9"/>
  <c r="I21" i="9"/>
  <c r="H21" i="9"/>
  <c r="K20" i="9"/>
  <c r="I19" i="9"/>
  <c r="J18" i="9"/>
  <c r="H17" i="9"/>
  <c r="K16" i="9"/>
  <c r="J16" i="9"/>
  <c r="I16" i="9"/>
  <c r="H16" i="9"/>
  <c r="K15" i="9"/>
  <c r="J15" i="9"/>
  <c r="I15" i="9"/>
  <c r="H15" i="9"/>
  <c r="K14" i="9"/>
  <c r="J14" i="9"/>
  <c r="I14" i="9"/>
  <c r="H14" i="9"/>
  <c r="K13" i="9"/>
  <c r="J13" i="9"/>
  <c r="I13" i="9"/>
  <c r="H13" i="9"/>
  <c r="K12" i="9"/>
  <c r="J12" i="9"/>
  <c r="I12" i="9"/>
  <c r="H12" i="9"/>
  <c r="K11" i="9"/>
  <c r="J11" i="9"/>
  <c r="I11" i="9"/>
  <c r="H11" i="9"/>
  <c r="K10" i="9"/>
  <c r="J10" i="9"/>
  <c r="I10" i="9"/>
  <c r="H10" i="9"/>
  <c r="K9" i="9"/>
  <c r="J9" i="9"/>
  <c r="I9" i="9"/>
  <c r="H9" i="9"/>
  <c r="K8" i="9"/>
  <c r="H5" i="9"/>
  <c r="G8" i="9"/>
  <c r="G9" i="9"/>
  <c r="G10" i="9"/>
  <c r="G11" i="9"/>
  <c r="G12" i="9"/>
  <c r="G13" i="9"/>
  <c r="G14" i="9"/>
  <c r="G15" i="9"/>
  <c r="G16" i="9"/>
  <c r="G20" i="9"/>
  <c r="G21" i="9"/>
  <c r="F9" i="9"/>
  <c r="F10" i="9"/>
  <c r="F11" i="9"/>
  <c r="F12" i="9"/>
  <c r="F13" i="9"/>
  <c r="F14" i="9"/>
  <c r="F15" i="9"/>
  <c r="F16" i="9"/>
  <c r="F18" i="9"/>
  <c r="F21" i="9"/>
  <c r="E19" i="9"/>
  <c r="D13" i="9"/>
  <c r="E13" i="9"/>
  <c r="E9" i="9"/>
  <c r="E10" i="9"/>
  <c r="E11" i="9"/>
  <c r="E12" i="9"/>
  <c r="E14" i="9"/>
  <c r="E15" i="9"/>
  <c r="E16" i="9"/>
  <c r="E21" i="9"/>
  <c r="D9" i="9"/>
  <c r="D10" i="9"/>
  <c r="D11" i="9"/>
  <c r="D12" i="9"/>
  <c r="D14" i="9"/>
  <c r="D15" i="9"/>
  <c r="D16" i="9"/>
  <c r="D17" i="9"/>
  <c r="D21" i="9"/>
  <c r="N21" i="9" s="1"/>
  <c r="D5" i="9"/>
  <c r="F44" i="6"/>
  <c r="G44" i="6"/>
  <c r="H44" i="6"/>
  <c r="I44" i="6"/>
  <c r="F45" i="6"/>
  <c r="G45" i="6"/>
  <c r="H45" i="6"/>
  <c r="I45" i="6"/>
  <c r="F46" i="6"/>
  <c r="I46" i="6" s="1"/>
  <c r="G46" i="6"/>
  <c r="H46" i="6"/>
  <c r="F4" i="1"/>
  <c r="I4" i="1" s="1"/>
  <c r="B141" i="7"/>
  <c r="C24" i="6"/>
  <c r="D24" i="6"/>
  <c r="E24" i="6" s="1"/>
  <c r="F24" i="6"/>
  <c r="G24" i="6"/>
  <c r="H24" i="6"/>
  <c r="K24" i="6" s="1"/>
  <c r="A98" i="7"/>
  <c r="B98" i="7"/>
  <c r="A99" i="7"/>
  <c r="B99" i="7"/>
  <c r="H26" i="3"/>
  <c r="I26" i="3" s="1"/>
  <c r="J26" i="3"/>
  <c r="K26" i="3"/>
  <c r="L26" i="3"/>
  <c r="M26" i="3" s="1"/>
  <c r="N26" i="3"/>
  <c r="O26" i="3" s="1"/>
  <c r="C33" i="5"/>
  <c r="C24" i="4"/>
  <c r="F231" i="3"/>
  <c r="H33" i="5"/>
  <c r="G33" i="5"/>
  <c r="J33" i="5" s="1"/>
  <c r="F33" i="5"/>
  <c r="I33" i="5" s="1"/>
  <c r="D33" i="5"/>
  <c r="C17" i="5"/>
  <c r="H144" i="3"/>
  <c r="I144" i="3" s="1"/>
  <c r="J144" i="3"/>
  <c r="K144" i="3" s="1"/>
  <c r="L144" i="3"/>
  <c r="M144" i="3" s="1"/>
  <c r="N144" i="3"/>
  <c r="O144" i="3" s="1"/>
  <c r="A73" i="7"/>
  <c r="B73" i="7"/>
  <c r="H8" i="5"/>
  <c r="K8" i="5" s="1"/>
  <c r="G8" i="5"/>
  <c r="J8" i="5" s="1"/>
  <c r="F8" i="5"/>
  <c r="I8" i="5" s="1"/>
  <c r="D8" i="5"/>
  <c r="E8" i="5" s="1"/>
  <c r="C29" i="4"/>
  <c r="C17" i="4"/>
  <c r="H223" i="3"/>
  <c r="I223" i="3" s="1"/>
  <c r="J223" i="3"/>
  <c r="K223" i="3" s="1"/>
  <c r="L223" i="3"/>
  <c r="M223" i="3" s="1"/>
  <c r="N223" i="3"/>
  <c r="O223" i="3" s="1"/>
  <c r="H222" i="3"/>
  <c r="I222" i="3" s="1"/>
  <c r="J222" i="3"/>
  <c r="K222" i="3" s="1"/>
  <c r="L222" i="3"/>
  <c r="M222" i="3" s="1"/>
  <c r="N222" i="3"/>
  <c r="O222" i="3" s="1"/>
  <c r="B38" i="7"/>
  <c r="B39" i="7"/>
  <c r="B40" i="7"/>
  <c r="B41" i="7"/>
  <c r="B42" i="7"/>
  <c r="B43" i="7"/>
  <c r="A38" i="7"/>
  <c r="A39" i="7"/>
  <c r="A40" i="7"/>
  <c r="A41" i="7"/>
  <c r="A42" i="7"/>
  <c r="A43" i="7"/>
  <c r="B5" i="7"/>
  <c r="B6" i="7"/>
  <c r="B7" i="7"/>
  <c r="B8" i="7"/>
  <c r="B9" i="7"/>
  <c r="B10" i="7"/>
  <c r="B11" i="7"/>
  <c r="B12" i="7"/>
  <c r="B13" i="7"/>
  <c r="A8" i="7"/>
  <c r="A9" i="7"/>
  <c r="A10" i="7"/>
  <c r="A11" i="7"/>
  <c r="A12" i="7"/>
  <c r="A13" i="7"/>
  <c r="H8" i="4"/>
  <c r="K8" i="4" s="1"/>
  <c r="G8" i="4"/>
  <c r="J8" i="4" s="1"/>
  <c r="F8" i="4"/>
  <c r="I8" i="4" s="1"/>
  <c r="D8" i="4"/>
  <c r="E8" i="4" s="1"/>
  <c r="H56" i="6"/>
  <c r="K56" i="6" s="1"/>
  <c r="G56" i="6"/>
  <c r="J56" i="6" s="1"/>
  <c r="F56" i="6"/>
  <c r="I56" i="6" s="1"/>
  <c r="D56" i="6"/>
  <c r="E56" i="6" s="1"/>
  <c r="H55" i="6"/>
  <c r="K55" i="6" s="1"/>
  <c r="G55" i="6"/>
  <c r="J55" i="6" s="1"/>
  <c r="F55" i="6"/>
  <c r="I55" i="6" s="1"/>
  <c r="D55" i="6"/>
  <c r="E55" i="6" s="1"/>
  <c r="H52" i="5"/>
  <c r="K52" i="5" s="1"/>
  <c r="G52" i="5"/>
  <c r="J52" i="5" s="1"/>
  <c r="F52" i="5"/>
  <c r="I52" i="5" s="1"/>
  <c r="D52" i="5"/>
  <c r="E52" i="5" s="1"/>
  <c r="H51" i="5"/>
  <c r="K51" i="5" s="1"/>
  <c r="G51" i="5"/>
  <c r="J51" i="5" s="1"/>
  <c r="F51" i="5"/>
  <c r="I51" i="5" s="1"/>
  <c r="D51" i="5"/>
  <c r="E51" i="5" s="1"/>
  <c r="H52" i="4"/>
  <c r="K52" i="4" s="1"/>
  <c r="G52" i="4"/>
  <c r="J52" i="4" s="1"/>
  <c r="F52" i="4"/>
  <c r="I52" i="4" s="1"/>
  <c r="D52" i="4"/>
  <c r="E52" i="4" s="1"/>
  <c r="H51" i="4"/>
  <c r="K51" i="4" s="1"/>
  <c r="G51" i="4"/>
  <c r="J51" i="4" s="1"/>
  <c r="F51" i="4"/>
  <c r="I51" i="4" s="1"/>
  <c r="D51" i="4"/>
  <c r="E51" i="4" s="1"/>
  <c r="H49" i="1"/>
  <c r="K49" i="1" s="1"/>
  <c r="G49" i="1"/>
  <c r="J49" i="1" s="1"/>
  <c r="F49" i="1"/>
  <c r="I49" i="1" s="1"/>
  <c r="D49" i="1"/>
  <c r="E49" i="1" s="1"/>
  <c r="H48" i="1"/>
  <c r="K48" i="1" s="1"/>
  <c r="G48" i="1"/>
  <c r="J48" i="1" s="1"/>
  <c r="F48" i="1"/>
  <c r="I48" i="1" s="1"/>
  <c r="D48" i="1"/>
  <c r="E48" i="1" s="1"/>
  <c r="C28" i="1"/>
  <c r="H122" i="3"/>
  <c r="I122" i="3" s="1"/>
  <c r="J122" i="3"/>
  <c r="K122" i="3" s="1"/>
  <c r="L122" i="3"/>
  <c r="M122" i="3" s="1"/>
  <c r="N122" i="3"/>
  <c r="O122" i="3" s="1"/>
  <c r="D8" i="1"/>
  <c r="E8" i="1" s="1"/>
  <c r="F8" i="1"/>
  <c r="I8" i="1" s="1"/>
  <c r="G8" i="1"/>
  <c r="J8" i="1" s="1"/>
  <c r="H8" i="1"/>
  <c r="K8" i="1" s="1"/>
  <c r="D22" i="1"/>
  <c r="E22" i="1" s="1"/>
  <c r="R114" i="3"/>
  <c r="B130" i="7"/>
  <c r="B131" i="7"/>
  <c r="B132" i="7"/>
  <c r="B133" i="7"/>
  <c r="B134" i="7"/>
  <c r="B135" i="7"/>
  <c r="B136" i="7"/>
  <c r="A137" i="7"/>
  <c r="C38" i="6"/>
  <c r="B137" i="7" s="1"/>
  <c r="D36" i="6"/>
  <c r="E36" i="6" s="1"/>
  <c r="F36" i="6"/>
  <c r="I36" i="6" s="1"/>
  <c r="G36" i="6"/>
  <c r="J36" i="6" s="1"/>
  <c r="H36" i="6"/>
  <c r="K36" i="6" s="1"/>
  <c r="A130" i="7"/>
  <c r="A131" i="7"/>
  <c r="A132" i="7"/>
  <c r="A133" i="7"/>
  <c r="A134" i="7"/>
  <c r="A135" i="7"/>
  <c r="A136" i="7"/>
  <c r="A129" i="7"/>
  <c r="B121" i="7"/>
  <c r="B122" i="7"/>
  <c r="B123" i="7"/>
  <c r="B124" i="7"/>
  <c r="B125" i="7"/>
  <c r="B126" i="7"/>
  <c r="B127" i="7"/>
  <c r="B119" i="7"/>
  <c r="A120" i="7"/>
  <c r="A121" i="7"/>
  <c r="A122" i="7"/>
  <c r="A123" i="7"/>
  <c r="A124" i="7"/>
  <c r="A125" i="7"/>
  <c r="A126" i="7"/>
  <c r="A127" i="7"/>
  <c r="A119" i="7"/>
  <c r="B115" i="7"/>
  <c r="B116" i="7"/>
  <c r="B117" i="7"/>
  <c r="B114" i="7"/>
  <c r="A115" i="7"/>
  <c r="A116" i="7"/>
  <c r="A117" i="7"/>
  <c r="A114" i="7"/>
  <c r="B104" i="7"/>
  <c r="B105" i="7"/>
  <c r="B106" i="7"/>
  <c r="B107" i="7"/>
  <c r="B108" i="7"/>
  <c r="B109" i="7"/>
  <c r="B110" i="7"/>
  <c r="B111" i="7"/>
  <c r="B112" i="7"/>
  <c r="B103" i="7"/>
  <c r="A104" i="7"/>
  <c r="A105" i="7"/>
  <c r="A106" i="7"/>
  <c r="A107" i="7"/>
  <c r="A108" i="7"/>
  <c r="A109" i="7"/>
  <c r="A110" i="7"/>
  <c r="A111" i="7"/>
  <c r="A112" i="7"/>
  <c r="A103" i="7"/>
  <c r="B129" i="7"/>
  <c r="B120" i="7"/>
  <c r="B95" i="7"/>
  <c r="B96" i="7"/>
  <c r="B97" i="7"/>
  <c r="A95" i="7"/>
  <c r="A96" i="7"/>
  <c r="A97" i="7"/>
  <c r="A94" i="7"/>
  <c r="B86" i="7"/>
  <c r="B87" i="7"/>
  <c r="B88" i="7"/>
  <c r="B89" i="7"/>
  <c r="B90" i="7"/>
  <c r="B91" i="7"/>
  <c r="B92" i="7"/>
  <c r="A86" i="7"/>
  <c r="A87" i="7"/>
  <c r="A88" i="7"/>
  <c r="A89" i="7"/>
  <c r="A90" i="7"/>
  <c r="A91" i="7"/>
  <c r="A92" i="7"/>
  <c r="A85" i="7"/>
  <c r="B81" i="7"/>
  <c r="B82" i="7"/>
  <c r="B83" i="7"/>
  <c r="B80" i="7"/>
  <c r="A81" i="7"/>
  <c r="A82" i="7"/>
  <c r="A83" i="7"/>
  <c r="A80" i="7"/>
  <c r="B70" i="7"/>
  <c r="B71" i="7"/>
  <c r="B72" i="7"/>
  <c r="B74" i="7"/>
  <c r="B75" i="7"/>
  <c r="B76" i="7"/>
  <c r="B77" i="7"/>
  <c r="B78" i="7"/>
  <c r="B69" i="7"/>
  <c r="A70" i="7"/>
  <c r="A71" i="7"/>
  <c r="A72" i="7"/>
  <c r="A74" i="7"/>
  <c r="A75" i="7"/>
  <c r="A76" i="7"/>
  <c r="A77" i="7"/>
  <c r="A78" i="7"/>
  <c r="A69" i="7"/>
  <c r="B60" i="7"/>
  <c r="B61" i="7"/>
  <c r="B62" i="7"/>
  <c r="B63" i="7"/>
  <c r="B64" i="7"/>
  <c r="B65" i="7"/>
  <c r="A65" i="7"/>
  <c r="A60" i="7"/>
  <c r="A61" i="7"/>
  <c r="A62" i="7"/>
  <c r="A63" i="7"/>
  <c r="A64" i="7"/>
  <c r="A59" i="7"/>
  <c r="B51" i="7"/>
  <c r="B52" i="7"/>
  <c r="B53" i="7"/>
  <c r="B54" i="7"/>
  <c r="B55" i="7"/>
  <c r="B56" i="7"/>
  <c r="B57" i="7"/>
  <c r="A51" i="7"/>
  <c r="A52" i="7"/>
  <c r="A53" i="7"/>
  <c r="A54" i="7"/>
  <c r="A55" i="7"/>
  <c r="A56" i="7"/>
  <c r="A57" i="7"/>
  <c r="A50" i="7"/>
  <c r="B46" i="7"/>
  <c r="B47" i="7"/>
  <c r="B48" i="7"/>
  <c r="B45" i="7"/>
  <c r="A46" i="7"/>
  <c r="A47" i="7"/>
  <c r="A48" i="7"/>
  <c r="A45" i="7"/>
  <c r="B35" i="7"/>
  <c r="B36" i="7"/>
  <c r="B37" i="7"/>
  <c r="B34" i="7"/>
  <c r="A35" i="7"/>
  <c r="A36" i="7"/>
  <c r="A37" i="7"/>
  <c r="A34" i="7"/>
  <c r="B26" i="7"/>
  <c r="B27" i="7"/>
  <c r="B28" i="7"/>
  <c r="B29" i="7"/>
  <c r="B30" i="7"/>
  <c r="A26" i="7"/>
  <c r="A27" i="7"/>
  <c r="A28" i="7"/>
  <c r="A29" i="7"/>
  <c r="A30" i="7"/>
  <c r="A25" i="7"/>
  <c r="B19" i="7"/>
  <c r="B20" i="7"/>
  <c r="B21" i="7"/>
  <c r="B22" i="7"/>
  <c r="B23" i="7"/>
  <c r="A19" i="7"/>
  <c r="A20" i="7"/>
  <c r="A21" i="7"/>
  <c r="A22" i="7"/>
  <c r="A23" i="7"/>
  <c r="A18" i="7"/>
  <c r="B16" i="7"/>
  <c r="B15" i="7"/>
  <c r="A16" i="7"/>
  <c r="A15" i="7"/>
  <c r="B4" i="7"/>
  <c r="A5" i="7"/>
  <c r="A6" i="7"/>
  <c r="A7" i="7"/>
  <c r="A4" i="7"/>
  <c r="B50" i="7"/>
  <c r="H19" i="4"/>
  <c r="K19" i="4" s="1"/>
  <c r="G19" i="4"/>
  <c r="J19" i="4" s="1"/>
  <c r="F19" i="4"/>
  <c r="I19" i="4" s="1"/>
  <c r="D19" i="4"/>
  <c r="E19" i="4" s="1"/>
  <c r="B59" i="7"/>
  <c r="B94" i="7"/>
  <c r="H20" i="1"/>
  <c r="K20" i="1" s="1"/>
  <c r="G20" i="1"/>
  <c r="J20" i="1" s="1"/>
  <c r="F20" i="1"/>
  <c r="I20" i="1" s="1"/>
  <c r="D20" i="1"/>
  <c r="E20" i="1" s="1"/>
  <c r="C17" i="1"/>
  <c r="B18" i="7" s="1"/>
  <c r="B85" i="7"/>
  <c r="L41" i="9" l="1"/>
  <c r="C41" i="9"/>
  <c r="G41" i="9"/>
  <c r="K41" i="9"/>
  <c r="H41" i="9"/>
  <c r="J41" i="9"/>
  <c r="F41" i="9"/>
  <c r="F52" i="9" s="1"/>
  <c r="I41" i="9"/>
  <c r="E41" i="9"/>
  <c r="E52" i="9" s="1"/>
  <c r="J23" i="9"/>
  <c r="K27" i="9"/>
  <c r="L23" i="9"/>
  <c r="I34" i="9"/>
  <c r="I27" i="9"/>
  <c r="H23" i="9"/>
  <c r="G27" i="9"/>
  <c r="F23" i="9"/>
  <c r="J24" i="6"/>
  <c r="I24" i="6"/>
  <c r="K33" i="5"/>
  <c r="E33" i="5"/>
  <c r="P26" i="3"/>
  <c r="Q26" i="3" s="1"/>
  <c r="P144" i="3"/>
  <c r="Q144" i="3" s="1"/>
  <c r="P223" i="3"/>
  <c r="Q223" i="3" s="1"/>
  <c r="P222" i="3"/>
  <c r="Q222" i="3" s="1"/>
  <c r="P122" i="3"/>
  <c r="Q122" i="3" s="1"/>
  <c r="B138" i="7"/>
  <c r="B100" i="7"/>
  <c r="D10" i="6"/>
  <c r="E10" i="6" s="1"/>
  <c r="F10" i="6"/>
  <c r="I10" i="6" s="1"/>
  <c r="G10" i="6"/>
  <c r="J10" i="6" s="1"/>
  <c r="H10" i="6"/>
  <c r="K10" i="6" s="1"/>
  <c r="H18" i="3"/>
  <c r="I18" i="3" s="1"/>
  <c r="J18" i="3"/>
  <c r="K18" i="3" s="1"/>
  <c r="L18" i="3"/>
  <c r="M18" i="3" s="1"/>
  <c r="N18" i="3"/>
  <c r="O18" i="3" s="1"/>
  <c r="H17" i="3"/>
  <c r="I17" i="3" s="1"/>
  <c r="J17" i="3"/>
  <c r="K17" i="3" s="1"/>
  <c r="L17" i="3"/>
  <c r="M17" i="3" s="1"/>
  <c r="N17" i="3"/>
  <c r="O17" i="3" s="1"/>
  <c r="B66" i="7"/>
  <c r="D6" i="5"/>
  <c r="E6" i="5" s="1"/>
  <c r="F6" i="5"/>
  <c r="I6" i="5" s="1"/>
  <c r="G6" i="5"/>
  <c r="J6" i="5" s="1"/>
  <c r="H6" i="5"/>
  <c r="K6" i="5" s="1"/>
  <c r="D7" i="5"/>
  <c r="E7" i="5" s="1"/>
  <c r="F7" i="5"/>
  <c r="I7" i="5" s="1"/>
  <c r="G7" i="5"/>
  <c r="J7" i="5" s="1"/>
  <c r="H7" i="5"/>
  <c r="K7" i="5" s="1"/>
  <c r="H13" i="5"/>
  <c r="K13" i="5" s="1"/>
  <c r="G13" i="5"/>
  <c r="J13" i="5" s="1"/>
  <c r="F13" i="5"/>
  <c r="I13" i="5" s="1"/>
  <c r="D13" i="5"/>
  <c r="E13" i="5" s="1"/>
  <c r="H12" i="5"/>
  <c r="K12" i="5" s="1"/>
  <c r="G12" i="5"/>
  <c r="J12" i="5" s="1"/>
  <c r="F12" i="5"/>
  <c r="I12" i="5" s="1"/>
  <c r="D12" i="5"/>
  <c r="E12" i="5" s="1"/>
  <c r="H11" i="5"/>
  <c r="K11" i="5" s="1"/>
  <c r="G11" i="5"/>
  <c r="J11" i="5" s="1"/>
  <c r="F11" i="5"/>
  <c r="I11" i="5" s="1"/>
  <c r="D11" i="5"/>
  <c r="E11" i="5" s="1"/>
  <c r="H32" i="1"/>
  <c r="K32" i="1" s="1"/>
  <c r="G32" i="1"/>
  <c r="J32" i="1" s="1"/>
  <c r="F32" i="1"/>
  <c r="I32" i="1" s="1"/>
  <c r="D32" i="1"/>
  <c r="E32" i="1" s="1"/>
  <c r="H41" i="4"/>
  <c r="K41" i="4" s="1"/>
  <c r="G41" i="4"/>
  <c r="J41" i="4" s="1"/>
  <c r="F41" i="4"/>
  <c r="I41" i="4" s="1"/>
  <c r="D41" i="4"/>
  <c r="E41" i="4" s="1"/>
  <c r="H40" i="4"/>
  <c r="K40" i="4" s="1"/>
  <c r="G40" i="4"/>
  <c r="J40" i="4" s="1"/>
  <c r="F40" i="4"/>
  <c r="I40" i="4" s="1"/>
  <c r="D40" i="4"/>
  <c r="E40" i="4" s="1"/>
  <c r="H31" i="4"/>
  <c r="K31" i="4" s="1"/>
  <c r="G31" i="4"/>
  <c r="J31" i="4" s="1"/>
  <c r="F31" i="4"/>
  <c r="I31" i="4" s="1"/>
  <c r="D31" i="4"/>
  <c r="E31" i="4" s="1"/>
  <c r="H12" i="6"/>
  <c r="K12" i="6" s="1"/>
  <c r="G12" i="6"/>
  <c r="J12" i="6" s="1"/>
  <c r="F12" i="6"/>
  <c r="I12" i="6" s="1"/>
  <c r="D12" i="6"/>
  <c r="E12" i="6" s="1"/>
  <c r="D5" i="6"/>
  <c r="E5" i="6" s="1"/>
  <c r="F5" i="6"/>
  <c r="I5" i="6" s="1"/>
  <c r="G5" i="6"/>
  <c r="J5" i="6" s="1"/>
  <c r="H5" i="6"/>
  <c r="K5" i="6" s="1"/>
  <c r="D6" i="6"/>
  <c r="E6" i="6" s="1"/>
  <c r="F6" i="6"/>
  <c r="I6" i="6" s="1"/>
  <c r="G6" i="6"/>
  <c r="J6" i="6" s="1"/>
  <c r="H6" i="6"/>
  <c r="K6" i="6" s="1"/>
  <c r="D7" i="6"/>
  <c r="E7" i="6" s="1"/>
  <c r="F7" i="6"/>
  <c r="I7" i="6" s="1"/>
  <c r="G7" i="6"/>
  <c r="J7" i="6" s="1"/>
  <c r="H7" i="6"/>
  <c r="K7" i="6" s="1"/>
  <c r="H34" i="4"/>
  <c r="K34" i="4" s="1"/>
  <c r="G34" i="4"/>
  <c r="F34" i="4"/>
  <c r="D34" i="4"/>
  <c r="E34" i="4" s="1"/>
  <c r="H29" i="4"/>
  <c r="G29" i="4"/>
  <c r="F29" i="4"/>
  <c r="D29" i="4"/>
  <c r="B25" i="7"/>
  <c r="B31" i="7" s="1"/>
  <c r="C25" i="4"/>
  <c r="H24" i="4"/>
  <c r="K24" i="4" s="1"/>
  <c r="G24" i="4"/>
  <c r="J24" i="4" s="1"/>
  <c r="F24" i="4"/>
  <c r="I24" i="4" s="1"/>
  <c r="D24" i="4"/>
  <c r="E24" i="4" s="1"/>
  <c r="D18" i="4"/>
  <c r="E18" i="4" s="1"/>
  <c r="F18" i="4"/>
  <c r="I18" i="4" s="1"/>
  <c r="G18" i="4"/>
  <c r="J18" i="4" s="1"/>
  <c r="H18" i="4"/>
  <c r="K18" i="4" s="1"/>
  <c r="H22" i="4"/>
  <c r="K22" i="4" s="1"/>
  <c r="G22" i="4"/>
  <c r="J22" i="4" s="1"/>
  <c r="F22" i="4"/>
  <c r="I22" i="4" s="1"/>
  <c r="D22" i="4"/>
  <c r="E22" i="4" s="1"/>
  <c r="K52" i="9" l="1"/>
  <c r="J52" i="9"/>
  <c r="G52" i="9"/>
  <c r="I52" i="9"/>
  <c r="H52" i="9"/>
  <c r="L52" i="9"/>
  <c r="P18" i="3"/>
  <c r="Q18" i="3" s="1"/>
  <c r="P17" i="3"/>
  <c r="Q17" i="3" s="1"/>
  <c r="K29" i="4"/>
  <c r="I34" i="4"/>
  <c r="J34" i="4"/>
  <c r="E29" i="4"/>
  <c r="J29" i="4"/>
  <c r="I29" i="4"/>
  <c r="F22" i="1"/>
  <c r="I22" i="1" s="1"/>
  <c r="G22" i="1"/>
  <c r="J22" i="1" s="1"/>
  <c r="H22" i="1"/>
  <c r="K22" i="1" s="1"/>
  <c r="H10" i="4"/>
  <c r="K10" i="4" s="1"/>
  <c r="G10" i="4"/>
  <c r="J10" i="4" s="1"/>
  <c r="F10" i="4"/>
  <c r="I10" i="4" s="1"/>
  <c r="D10" i="4"/>
  <c r="E10" i="4" s="1"/>
  <c r="D5" i="4"/>
  <c r="E5" i="4" s="1"/>
  <c r="F5" i="4"/>
  <c r="I5" i="4" s="1"/>
  <c r="G5" i="4"/>
  <c r="J5" i="4" s="1"/>
  <c r="H5" i="4"/>
  <c r="K5" i="4" s="1"/>
  <c r="D6" i="4"/>
  <c r="E6" i="4" s="1"/>
  <c r="F6" i="4"/>
  <c r="I6" i="4" s="1"/>
  <c r="G6" i="4"/>
  <c r="J6" i="4" s="1"/>
  <c r="H6" i="4"/>
  <c r="K6" i="4" s="1"/>
  <c r="D7" i="4"/>
  <c r="E7" i="4" s="1"/>
  <c r="F7" i="4"/>
  <c r="I7" i="4" s="1"/>
  <c r="G7" i="4"/>
  <c r="J7" i="4" s="1"/>
  <c r="H7" i="4"/>
  <c r="K7" i="4" s="1"/>
  <c r="D9" i="4"/>
  <c r="E9" i="4" s="1"/>
  <c r="F9" i="4"/>
  <c r="I9" i="4" s="1"/>
  <c r="G9" i="4"/>
  <c r="J9" i="4" s="1"/>
  <c r="H9" i="4"/>
  <c r="K9" i="4" s="1"/>
  <c r="H207" i="3" l="1"/>
  <c r="I207" i="3" s="1"/>
  <c r="J207" i="3"/>
  <c r="K207" i="3" s="1"/>
  <c r="L207" i="3"/>
  <c r="M207" i="3" s="1"/>
  <c r="N207" i="3"/>
  <c r="O207" i="3" s="1"/>
  <c r="H258" i="3"/>
  <c r="I258" i="3" s="1"/>
  <c r="J258" i="3"/>
  <c r="K258" i="3" s="1"/>
  <c r="L258" i="3"/>
  <c r="M258" i="3" s="1"/>
  <c r="N258" i="3"/>
  <c r="O258" i="3" s="1"/>
  <c r="C14" i="1"/>
  <c r="D9" i="1"/>
  <c r="E9" i="1" s="1"/>
  <c r="F9" i="1"/>
  <c r="I9" i="1" s="1"/>
  <c r="G9" i="1"/>
  <c r="J9" i="1" s="1"/>
  <c r="H9" i="1"/>
  <c r="K9" i="1" s="1"/>
  <c r="H100" i="3"/>
  <c r="I100" i="3" s="1"/>
  <c r="J100" i="3"/>
  <c r="K100" i="3" s="1"/>
  <c r="L100" i="3"/>
  <c r="M100" i="3" s="1"/>
  <c r="N100" i="3"/>
  <c r="O100" i="3" s="1"/>
  <c r="H99" i="3"/>
  <c r="I99" i="3" s="1"/>
  <c r="J99" i="3"/>
  <c r="K99" i="3" s="1"/>
  <c r="L99" i="3"/>
  <c r="M99" i="3" s="1"/>
  <c r="N99" i="3"/>
  <c r="O99" i="3" s="1"/>
  <c r="D7" i="1"/>
  <c r="E7" i="1" s="1"/>
  <c r="F7" i="1"/>
  <c r="I7" i="1" s="1"/>
  <c r="G7" i="1"/>
  <c r="J7" i="1" s="1"/>
  <c r="H7" i="1"/>
  <c r="K7" i="1" s="1"/>
  <c r="H252" i="3"/>
  <c r="I252" i="3" s="1"/>
  <c r="J252" i="3"/>
  <c r="K252" i="3" s="1"/>
  <c r="L252" i="3"/>
  <c r="M252" i="3" s="1"/>
  <c r="N252" i="3"/>
  <c r="O252" i="3" s="1"/>
  <c r="D6" i="1"/>
  <c r="E6" i="1" s="1"/>
  <c r="F6" i="1"/>
  <c r="I6" i="1" s="1"/>
  <c r="G6" i="1"/>
  <c r="J6" i="1" s="1"/>
  <c r="H6" i="1"/>
  <c r="K6" i="1" s="1"/>
  <c r="H54" i="3"/>
  <c r="I54" i="3" s="1"/>
  <c r="J54" i="3"/>
  <c r="K54" i="3" s="1"/>
  <c r="L54" i="3"/>
  <c r="M54" i="3" s="1"/>
  <c r="N54" i="3"/>
  <c r="O54" i="3" s="1"/>
  <c r="P207" i="3" l="1"/>
  <c r="Q207" i="3" s="1"/>
  <c r="S207" i="3" s="1"/>
  <c r="P258" i="3"/>
  <c r="Q258" i="3" s="1"/>
  <c r="P100" i="3"/>
  <c r="Q100" i="3" s="1"/>
  <c r="P99" i="3"/>
  <c r="Q99" i="3" s="1"/>
  <c r="P252" i="3"/>
  <c r="Q252" i="3" s="1"/>
  <c r="P54" i="3"/>
  <c r="Q54" i="3" s="1"/>
  <c r="H11" i="3"/>
  <c r="I11" i="3" s="1"/>
  <c r="J11" i="3"/>
  <c r="K11" i="3" s="1"/>
  <c r="L11" i="3"/>
  <c r="M11" i="3" s="1"/>
  <c r="N11" i="3"/>
  <c r="O11" i="3" s="1"/>
  <c r="H12" i="3"/>
  <c r="I12" i="3" s="1"/>
  <c r="J12" i="3"/>
  <c r="K12" i="3" s="1"/>
  <c r="L12" i="3"/>
  <c r="M12" i="3" s="1"/>
  <c r="N12" i="3"/>
  <c r="O12" i="3" s="1"/>
  <c r="H13" i="3"/>
  <c r="I13" i="3" s="1"/>
  <c r="J13" i="3"/>
  <c r="K13" i="3" s="1"/>
  <c r="L13" i="3"/>
  <c r="M13" i="3" s="1"/>
  <c r="N13" i="3"/>
  <c r="O13" i="3" s="1"/>
  <c r="H14" i="3"/>
  <c r="I14" i="3" s="1"/>
  <c r="J14" i="3"/>
  <c r="K14" i="3" s="1"/>
  <c r="L14" i="3"/>
  <c r="M14" i="3" s="1"/>
  <c r="N14" i="3"/>
  <c r="O14" i="3" s="1"/>
  <c r="H15" i="3"/>
  <c r="I15" i="3" s="1"/>
  <c r="J15" i="3"/>
  <c r="K15" i="3" s="1"/>
  <c r="L15" i="3"/>
  <c r="M15" i="3" s="1"/>
  <c r="N15" i="3"/>
  <c r="O15" i="3" s="1"/>
  <c r="H16" i="3"/>
  <c r="I16" i="3" s="1"/>
  <c r="J16" i="3"/>
  <c r="K16" i="3" s="1"/>
  <c r="L16" i="3"/>
  <c r="M16" i="3" s="1"/>
  <c r="N16" i="3"/>
  <c r="O16" i="3" s="1"/>
  <c r="H19" i="3"/>
  <c r="I19" i="3" s="1"/>
  <c r="J19" i="3"/>
  <c r="K19" i="3" s="1"/>
  <c r="L19" i="3"/>
  <c r="M19" i="3" s="1"/>
  <c r="N19" i="3"/>
  <c r="O19" i="3" s="1"/>
  <c r="H20" i="3"/>
  <c r="I20" i="3" s="1"/>
  <c r="J20" i="3"/>
  <c r="K20" i="3" s="1"/>
  <c r="L20" i="3"/>
  <c r="M20" i="3" s="1"/>
  <c r="N20" i="3"/>
  <c r="O20" i="3" s="1"/>
  <c r="H21" i="3"/>
  <c r="I21" i="3" s="1"/>
  <c r="J21" i="3"/>
  <c r="K21" i="3" s="1"/>
  <c r="L21" i="3"/>
  <c r="M21" i="3" s="1"/>
  <c r="N21" i="3"/>
  <c r="O21" i="3" s="1"/>
  <c r="H22" i="3"/>
  <c r="I22" i="3" s="1"/>
  <c r="J22" i="3"/>
  <c r="K22" i="3" s="1"/>
  <c r="L22" i="3"/>
  <c r="M22" i="3" s="1"/>
  <c r="N22" i="3"/>
  <c r="O22" i="3" s="1"/>
  <c r="H23" i="3"/>
  <c r="I23" i="3" s="1"/>
  <c r="J23" i="3"/>
  <c r="K23" i="3" s="1"/>
  <c r="L23" i="3"/>
  <c r="M23" i="3" s="1"/>
  <c r="N23" i="3"/>
  <c r="O23" i="3" s="1"/>
  <c r="H24" i="3"/>
  <c r="I24" i="3" s="1"/>
  <c r="J24" i="3"/>
  <c r="K24" i="3" s="1"/>
  <c r="L24" i="3"/>
  <c r="M24" i="3" s="1"/>
  <c r="N24" i="3"/>
  <c r="O24" i="3" s="1"/>
  <c r="H25" i="3"/>
  <c r="I25" i="3" s="1"/>
  <c r="J25" i="3"/>
  <c r="K25" i="3" s="1"/>
  <c r="L25" i="3"/>
  <c r="M25" i="3" s="1"/>
  <c r="N25" i="3"/>
  <c r="O25" i="3" s="1"/>
  <c r="H27" i="3"/>
  <c r="I27" i="3" s="1"/>
  <c r="J27" i="3"/>
  <c r="K27" i="3" s="1"/>
  <c r="L27" i="3"/>
  <c r="M27" i="3" s="1"/>
  <c r="N27" i="3"/>
  <c r="O27" i="3" s="1"/>
  <c r="H28" i="3"/>
  <c r="I28" i="3" s="1"/>
  <c r="J28" i="3"/>
  <c r="K28" i="3" s="1"/>
  <c r="L28" i="3"/>
  <c r="M28" i="3" s="1"/>
  <c r="N28" i="3"/>
  <c r="O28" i="3" s="1"/>
  <c r="H29" i="3"/>
  <c r="I29" i="3" s="1"/>
  <c r="J29" i="3"/>
  <c r="K29" i="3" s="1"/>
  <c r="L29" i="3"/>
  <c r="M29" i="3" s="1"/>
  <c r="N29" i="3"/>
  <c r="O29" i="3" s="1"/>
  <c r="H30" i="3"/>
  <c r="I30" i="3" s="1"/>
  <c r="J30" i="3"/>
  <c r="K30" i="3" s="1"/>
  <c r="L30" i="3"/>
  <c r="M30" i="3" s="1"/>
  <c r="N30" i="3"/>
  <c r="O30" i="3" s="1"/>
  <c r="H31" i="3"/>
  <c r="I31" i="3" s="1"/>
  <c r="J31" i="3"/>
  <c r="K31" i="3" s="1"/>
  <c r="L31" i="3"/>
  <c r="M31" i="3" s="1"/>
  <c r="N31" i="3"/>
  <c r="O31" i="3" s="1"/>
  <c r="H32" i="3"/>
  <c r="I32" i="3" s="1"/>
  <c r="J32" i="3"/>
  <c r="K32" i="3" s="1"/>
  <c r="L32" i="3"/>
  <c r="M32" i="3" s="1"/>
  <c r="N32" i="3"/>
  <c r="O32" i="3" s="1"/>
  <c r="P32" i="3" l="1"/>
  <c r="Q32" i="3" s="1"/>
  <c r="P29" i="3"/>
  <c r="Q29" i="3" s="1"/>
  <c r="P27" i="3"/>
  <c r="Q27" i="3" s="1"/>
  <c r="P30" i="3"/>
  <c r="Q30" i="3" s="1"/>
  <c r="P25" i="3"/>
  <c r="Q25" i="3" s="1"/>
  <c r="P24" i="3"/>
  <c r="Q24" i="3" s="1"/>
  <c r="P23" i="3"/>
  <c r="Q23" i="3" s="1"/>
  <c r="P22" i="3"/>
  <c r="Q22" i="3" s="1"/>
  <c r="P21" i="3"/>
  <c r="Q21" i="3" s="1"/>
  <c r="P20" i="3"/>
  <c r="Q20" i="3" s="1"/>
  <c r="P19" i="3"/>
  <c r="Q19" i="3" s="1"/>
  <c r="P16" i="3"/>
  <c r="Q16" i="3" s="1"/>
  <c r="P15" i="3"/>
  <c r="Q15" i="3" s="1"/>
  <c r="P14" i="3"/>
  <c r="Q14" i="3" s="1"/>
  <c r="P13" i="3"/>
  <c r="Q13" i="3" s="1"/>
  <c r="P12" i="3"/>
  <c r="Q12" i="3" s="1"/>
  <c r="P11" i="3"/>
  <c r="Q11" i="3" s="1"/>
  <c r="P31" i="3"/>
  <c r="Q31" i="3" s="1"/>
  <c r="P28" i="3"/>
  <c r="Q28" i="3" s="1"/>
  <c r="D10" i="5"/>
  <c r="E10" i="5" s="1"/>
  <c r="F10" i="5"/>
  <c r="I10" i="5" s="1"/>
  <c r="G10" i="5"/>
  <c r="J10" i="5" s="1"/>
  <c r="H10" i="5"/>
  <c r="K10" i="5" s="1"/>
  <c r="D10" i="1"/>
  <c r="E10" i="1" s="1"/>
  <c r="F10" i="1"/>
  <c r="I10" i="1" s="1"/>
  <c r="G10" i="1"/>
  <c r="J10" i="1" s="1"/>
  <c r="H10" i="1"/>
  <c r="K10" i="1" s="1"/>
  <c r="D12" i="1"/>
  <c r="E12" i="1" s="1"/>
  <c r="F12" i="1"/>
  <c r="I12" i="1" s="1"/>
  <c r="G12" i="1"/>
  <c r="J12" i="1" s="1"/>
  <c r="H12" i="1"/>
  <c r="K12" i="1" s="1"/>
  <c r="D12" i="4"/>
  <c r="E12" i="4" s="1"/>
  <c r="F12" i="4"/>
  <c r="I12" i="4" s="1"/>
  <c r="G12" i="4"/>
  <c r="J12" i="4" s="1"/>
  <c r="H12" i="4"/>
  <c r="K12" i="4" s="1"/>
  <c r="D32" i="6"/>
  <c r="E32" i="6" s="1"/>
  <c r="F32" i="6"/>
  <c r="I32" i="6" s="1"/>
  <c r="G32" i="6"/>
  <c r="J32" i="6" s="1"/>
  <c r="H32" i="6"/>
  <c r="K32" i="6" s="1"/>
  <c r="D19" i="6"/>
  <c r="E19" i="6" s="1"/>
  <c r="F19" i="6"/>
  <c r="I19" i="6" s="1"/>
  <c r="G19" i="6"/>
  <c r="J19" i="6" s="1"/>
  <c r="H19" i="6"/>
  <c r="K19" i="6" s="1"/>
  <c r="D31" i="5"/>
  <c r="E31" i="5" s="1"/>
  <c r="F31" i="5"/>
  <c r="I31" i="5" s="1"/>
  <c r="G31" i="5"/>
  <c r="J31" i="5" s="1"/>
  <c r="H31" i="5"/>
  <c r="K31" i="5" s="1"/>
  <c r="D18" i="5"/>
  <c r="E18" i="5" s="1"/>
  <c r="F18" i="5"/>
  <c r="I18" i="5" s="1"/>
  <c r="G18" i="5"/>
  <c r="J18" i="5" s="1"/>
  <c r="H18" i="5"/>
  <c r="K18" i="5" s="1"/>
  <c r="D45" i="6"/>
  <c r="E45" i="6" s="1"/>
  <c r="J45" i="6"/>
  <c r="K45" i="6"/>
  <c r="D41" i="5"/>
  <c r="E41" i="5" s="1"/>
  <c r="F41" i="5"/>
  <c r="I41" i="5" s="1"/>
  <c r="G41" i="5"/>
  <c r="J41" i="5" s="1"/>
  <c r="H41" i="5"/>
  <c r="K41" i="5" s="1"/>
  <c r="N3" i="3" l="1"/>
  <c r="O3" i="3" s="1"/>
  <c r="N4" i="3"/>
  <c r="O4" i="3" s="1"/>
  <c r="N5" i="3"/>
  <c r="O5" i="3" s="1"/>
  <c r="N6" i="3"/>
  <c r="O6" i="3" s="1"/>
  <c r="N7" i="3"/>
  <c r="O7" i="3" s="1"/>
  <c r="N8" i="3"/>
  <c r="O8" i="3" s="1"/>
  <c r="N9" i="3"/>
  <c r="O9" i="3" s="1"/>
  <c r="N10" i="3"/>
  <c r="O10" i="3" s="1"/>
  <c r="N33" i="3"/>
  <c r="O33" i="3" s="1"/>
  <c r="N34" i="3"/>
  <c r="O34" i="3" s="1"/>
  <c r="N35" i="3"/>
  <c r="O35" i="3" s="1"/>
  <c r="N36" i="3"/>
  <c r="O36" i="3" s="1"/>
  <c r="N37" i="3"/>
  <c r="O37" i="3" s="1"/>
  <c r="N38" i="3"/>
  <c r="O38" i="3" s="1"/>
  <c r="N39" i="3"/>
  <c r="O39" i="3" s="1"/>
  <c r="N40" i="3"/>
  <c r="O40" i="3" s="1"/>
  <c r="N41" i="3"/>
  <c r="O41" i="3" s="1"/>
  <c r="N42" i="3"/>
  <c r="O42" i="3" s="1"/>
  <c r="N43" i="3"/>
  <c r="O43" i="3" s="1"/>
  <c r="N44" i="3"/>
  <c r="O44" i="3" s="1"/>
  <c r="N45" i="3"/>
  <c r="O45" i="3" s="1"/>
  <c r="N46" i="3"/>
  <c r="O46" i="3" s="1"/>
  <c r="N47" i="3"/>
  <c r="O47" i="3" s="1"/>
  <c r="N48" i="3"/>
  <c r="O48" i="3" s="1"/>
  <c r="N49" i="3"/>
  <c r="O49" i="3" s="1"/>
  <c r="N50" i="3"/>
  <c r="O50" i="3" s="1"/>
  <c r="N51" i="3"/>
  <c r="O51" i="3" s="1"/>
  <c r="N52" i="3"/>
  <c r="O52" i="3" s="1"/>
  <c r="N53" i="3"/>
  <c r="O53" i="3" s="1"/>
  <c r="N55" i="3"/>
  <c r="O55" i="3" s="1"/>
  <c r="N56" i="3"/>
  <c r="O56" i="3" s="1"/>
  <c r="N57" i="3"/>
  <c r="O57" i="3" s="1"/>
  <c r="N58" i="3"/>
  <c r="O58" i="3" s="1"/>
  <c r="N59" i="3"/>
  <c r="O59" i="3" s="1"/>
  <c r="N60" i="3"/>
  <c r="O60" i="3" s="1"/>
  <c r="N61" i="3"/>
  <c r="O61" i="3" s="1"/>
  <c r="N62" i="3"/>
  <c r="O62" i="3" s="1"/>
  <c r="N63" i="3"/>
  <c r="O63" i="3" s="1"/>
  <c r="N64" i="3"/>
  <c r="O64" i="3" s="1"/>
  <c r="N65" i="3"/>
  <c r="O65" i="3" s="1"/>
  <c r="N66" i="3"/>
  <c r="O66" i="3" s="1"/>
  <c r="N67" i="3"/>
  <c r="O67" i="3" s="1"/>
  <c r="N68" i="3"/>
  <c r="O68" i="3" s="1"/>
  <c r="N69" i="3"/>
  <c r="O69" i="3" s="1"/>
  <c r="N70" i="3"/>
  <c r="O70" i="3" s="1"/>
  <c r="N71" i="3"/>
  <c r="O71" i="3" s="1"/>
  <c r="N72" i="3"/>
  <c r="O72" i="3" s="1"/>
  <c r="N73" i="3"/>
  <c r="O73" i="3" s="1"/>
  <c r="N74" i="3"/>
  <c r="O74" i="3" s="1"/>
  <c r="N75" i="3"/>
  <c r="O75" i="3" s="1"/>
  <c r="N76" i="3"/>
  <c r="O76" i="3" s="1"/>
  <c r="N77" i="3"/>
  <c r="O77" i="3" s="1"/>
  <c r="N78" i="3"/>
  <c r="O78" i="3" s="1"/>
  <c r="N79" i="3"/>
  <c r="O79" i="3" s="1"/>
  <c r="N80" i="3"/>
  <c r="O80" i="3" s="1"/>
  <c r="N81" i="3"/>
  <c r="O81" i="3" s="1"/>
  <c r="N82" i="3"/>
  <c r="O82" i="3" s="1"/>
  <c r="N83" i="3"/>
  <c r="O83" i="3" s="1"/>
  <c r="N84" i="3"/>
  <c r="O84" i="3" s="1"/>
  <c r="N85" i="3"/>
  <c r="O85" i="3" s="1"/>
  <c r="N86" i="3"/>
  <c r="O86" i="3" s="1"/>
  <c r="N87" i="3"/>
  <c r="O87" i="3" s="1"/>
  <c r="N88" i="3"/>
  <c r="O88" i="3" s="1"/>
  <c r="N89" i="3"/>
  <c r="O89" i="3" s="1"/>
  <c r="N90" i="3"/>
  <c r="O90" i="3" s="1"/>
  <c r="N91" i="3"/>
  <c r="O91" i="3" s="1"/>
  <c r="N92" i="3"/>
  <c r="O92" i="3" s="1"/>
  <c r="N93" i="3"/>
  <c r="O93" i="3" s="1"/>
  <c r="N94" i="3"/>
  <c r="O94" i="3" s="1"/>
  <c r="N95" i="3"/>
  <c r="O95" i="3" s="1"/>
  <c r="N96" i="3"/>
  <c r="O96" i="3" s="1"/>
  <c r="N97" i="3"/>
  <c r="O97" i="3" s="1"/>
  <c r="N98" i="3"/>
  <c r="O98" i="3" s="1"/>
  <c r="N101" i="3"/>
  <c r="O101" i="3" s="1"/>
  <c r="N102" i="3"/>
  <c r="O102" i="3" s="1"/>
  <c r="N103" i="3"/>
  <c r="O103" i="3" s="1"/>
  <c r="N104" i="3"/>
  <c r="O104" i="3" s="1"/>
  <c r="N105" i="3"/>
  <c r="O105" i="3" s="1"/>
  <c r="N106" i="3"/>
  <c r="O106" i="3" s="1"/>
  <c r="N107" i="3"/>
  <c r="O107" i="3" s="1"/>
  <c r="N108" i="3"/>
  <c r="O108" i="3" s="1"/>
  <c r="N109" i="3"/>
  <c r="O109" i="3" s="1"/>
  <c r="N110" i="3"/>
  <c r="O110" i="3" s="1"/>
  <c r="N111" i="3"/>
  <c r="O111" i="3" s="1"/>
  <c r="N112" i="3"/>
  <c r="O112" i="3" s="1"/>
  <c r="N113" i="3"/>
  <c r="O113" i="3" s="1"/>
  <c r="N114" i="3"/>
  <c r="O114" i="3" s="1"/>
  <c r="N115" i="3"/>
  <c r="O115" i="3" s="1"/>
  <c r="N116" i="3"/>
  <c r="O116" i="3" s="1"/>
  <c r="N117" i="3"/>
  <c r="O117" i="3" s="1"/>
  <c r="N118" i="3"/>
  <c r="O118" i="3" s="1"/>
  <c r="N119" i="3"/>
  <c r="O119" i="3" s="1"/>
  <c r="N120" i="3"/>
  <c r="O120" i="3" s="1"/>
  <c r="N121" i="3"/>
  <c r="O121" i="3" s="1"/>
  <c r="N123" i="3"/>
  <c r="O123" i="3" s="1"/>
  <c r="N124" i="3"/>
  <c r="O124" i="3" s="1"/>
  <c r="N125" i="3"/>
  <c r="O125" i="3" s="1"/>
  <c r="N126" i="3"/>
  <c r="O126" i="3" s="1"/>
  <c r="N127" i="3"/>
  <c r="O127" i="3" s="1"/>
  <c r="N128" i="3"/>
  <c r="O128" i="3" s="1"/>
  <c r="N129" i="3"/>
  <c r="O129" i="3" s="1"/>
  <c r="N130" i="3"/>
  <c r="O130" i="3" s="1"/>
  <c r="N131" i="3"/>
  <c r="O131" i="3" s="1"/>
  <c r="N132" i="3"/>
  <c r="O132" i="3" s="1"/>
  <c r="N133" i="3"/>
  <c r="O133" i="3" s="1"/>
  <c r="N134" i="3"/>
  <c r="O134" i="3" s="1"/>
  <c r="N135" i="3"/>
  <c r="O135" i="3" s="1"/>
  <c r="N136" i="3"/>
  <c r="O136" i="3" s="1"/>
  <c r="N137" i="3"/>
  <c r="O137" i="3" s="1"/>
  <c r="N138" i="3"/>
  <c r="O138" i="3" s="1"/>
  <c r="N139" i="3"/>
  <c r="O139" i="3" s="1"/>
  <c r="N140" i="3"/>
  <c r="O140" i="3" s="1"/>
  <c r="N141" i="3"/>
  <c r="O141" i="3" s="1"/>
  <c r="N142" i="3"/>
  <c r="O142" i="3" s="1"/>
  <c r="N143" i="3"/>
  <c r="O143" i="3" s="1"/>
  <c r="N145" i="3"/>
  <c r="O145" i="3" s="1"/>
  <c r="N146" i="3"/>
  <c r="O146" i="3" s="1"/>
  <c r="N147" i="3"/>
  <c r="O147" i="3" s="1"/>
  <c r="N148" i="3"/>
  <c r="O148" i="3" s="1"/>
  <c r="N149" i="3"/>
  <c r="O149" i="3" s="1"/>
  <c r="N150" i="3"/>
  <c r="O150" i="3" s="1"/>
  <c r="N151" i="3"/>
  <c r="O151" i="3" s="1"/>
  <c r="N152" i="3"/>
  <c r="O152" i="3" s="1"/>
  <c r="N153" i="3"/>
  <c r="O153" i="3" s="1"/>
  <c r="N154" i="3"/>
  <c r="O154" i="3" s="1"/>
  <c r="N155" i="3"/>
  <c r="O155" i="3" s="1"/>
  <c r="N156" i="3"/>
  <c r="O156" i="3" s="1"/>
  <c r="N157" i="3"/>
  <c r="O157" i="3" s="1"/>
  <c r="N158" i="3"/>
  <c r="O158" i="3" s="1"/>
  <c r="N159" i="3"/>
  <c r="O159" i="3" s="1"/>
  <c r="N160" i="3"/>
  <c r="O160" i="3" s="1"/>
  <c r="N161" i="3"/>
  <c r="O161" i="3" s="1"/>
  <c r="N162" i="3"/>
  <c r="O162" i="3" s="1"/>
  <c r="N163" i="3"/>
  <c r="O163" i="3" s="1"/>
  <c r="N164" i="3"/>
  <c r="O164" i="3" s="1"/>
  <c r="N165" i="3"/>
  <c r="O165" i="3" s="1"/>
  <c r="N166" i="3"/>
  <c r="O166" i="3" s="1"/>
  <c r="N167" i="3"/>
  <c r="O167" i="3" s="1"/>
  <c r="N168" i="3"/>
  <c r="O168" i="3" s="1"/>
  <c r="N169" i="3"/>
  <c r="O169" i="3" s="1"/>
  <c r="N170" i="3"/>
  <c r="O170" i="3" s="1"/>
  <c r="N171" i="3"/>
  <c r="O171" i="3" s="1"/>
  <c r="N172" i="3"/>
  <c r="O172" i="3" s="1"/>
  <c r="N173" i="3"/>
  <c r="O173" i="3" s="1"/>
  <c r="N174" i="3"/>
  <c r="O174" i="3" s="1"/>
  <c r="N175" i="3"/>
  <c r="O175" i="3" s="1"/>
  <c r="N176" i="3"/>
  <c r="O176" i="3" s="1"/>
  <c r="N177" i="3"/>
  <c r="O177" i="3" s="1"/>
  <c r="N178" i="3"/>
  <c r="O178" i="3" s="1"/>
  <c r="N179" i="3"/>
  <c r="O179" i="3" s="1"/>
  <c r="N180" i="3"/>
  <c r="O180" i="3" s="1"/>
  <c r="N181" i="3"/>
  <c r="O181" i="3" s="1"/>
  <c r="N182" i="3"/>
  <c r="O182" i="3" s="1"/>
  <c r="N183" i="3"/>
  <c r="O183" i="3" s="1"/>
  <c r="N184" i="3"/>
  <c r="O184" i="3" s="1"/>
  <c r="N185" i="3"/>
  <c r="O185" i="3" s="1"/>
  <c r="N186" i="3"/>
  <c r="O186" i="3" s="1"/>
  <c r="N187" i="3"/>
  <c r="O187" i="3" s="1"/>
  <c r="N188" i="3"/>
  <c r="O188" i="3" s="1"/>
  <c r="N189" i="3"/>
  <c r="O189" i="3" s="1"/>
  <c r="N190" i="3"/>
  <c r="O190" i="3" s="1"/>
  <c r="N191" i="3"/>
  <c r="O191" i="3" s="1"/>
  <c r="N192" i="3"/>
  <c r="O192" i="3" s="1"/>
  <c r="N193" i="3"/>
  <c r="O193" i="3" s="1"/>
  <c r="N194" i="3"/>
  <c r="O194" i="3" s="1"/>
  <c r="N195" i="3"/>
  <c r="O195" i="3" s="1"/>
  <c r="N196" i="3"/>
  <c r="O196" i="3" s="1"/>
  <c r="N197" i="3"/>
  <c r="O197" i="3" s="1"/>
  <c r="N198" i="3"/>
  <c r="O198" i="3" s="1"/>
  <c r="N199" i="3"/>
  <c r="O199" i="3" s="1"/>
  <c r="N200" i="3"/>
  <c r="O200" i="3" s="1"/>
  <c r="N201" i="3"/>
  <c r="O201" i="3" s="1"/>
  <c r="N202" i="3"/>
  <c r="O202" i="3" s="1"/>
  <c r="N203" i="3"/>
  <c r="O203" i="3" s="1"/>
  <c r="N204" i="3"/>
  <c r="O204" i="3" s="1"/>
  <c r="N205" i="3"/>
  <c r="O205" i="3" s="1"/>
  <c r="N206" i="3"/>
  <c r="O206" i="3" s="1"/>
  <c r="N208" i="3"/>
  <c r="O208" i="3" s="1"/>
  <c r="N209" i="3"/>
  <c r="O209" i="3" s="1"/>
  <c r="N210" i="3"/>
  <c r="O210" i="3" s="1"/>
  <c r="N211" i="3"/>
  <c r="O211" i="3" s="1"/>
  <c r="N212" i="3"/>
  <c r="O212" i="3" s="1"/>
  <c r="N213" i="3"/>
  <c r="O213" i="3" s="1"/>
  <c r="N214" i="3"/>
  <c r="O214" i="3" s="1"/>
  <c r="N215" i="3"/>
  <c r="O215" i="3" s="1"/>
  <c r="N216" i="3"/>
  <c r="O216" i="3" s="1"/>
  <c r="N217" i="3"/>
  <c r="O217" i="3" s="1"/>
  <c r="N218" i="3"/>
  <c r="O218" i="3" s="1"/>
  <c r="N219" i="3"/>
  <c r="O219" i="3" s="1"/>
  <c r="N220" i="3"/>
  <c r="O220" i="3" s="1"/>
  <c r="N221" i="3"/>
  <c r="O221" i="3" s="1"/>
  <c r="N224" i="3"/>
  <c r="O224" i="3" s="1"/>
  <c r="N225" i="3"/>
  <c r="O225" i="3" s="1"/>
  <c r="N226" i="3"/>
  <c r="O226" i="3" s="1"/>
  <c r="N227" i="3"/>
  <c r="O227" i="3" s="1"/>
  <c r="N228" i="3"/>
  <c r="O228" i="3" s="1"/>
  <c r="N229" i="3"/>
  <c r="O229" i="3" s="1"/>
  <c r="N230" i="3"/>
  <c r="O230" i="3" s="1"/>
  <c r="N231" i="3"/>
  <c r="O231" i="3" s="1"/>
  <c r="N232" i="3"/>
  <c r="O232" i="3" s="1"/>
  <c r="N233" i="3"/>
  <c r="O233" i="3" s="1"/>
  <c r="N234" i="3"/>
  <c r="O234" i="3" s="1"/>
  <c r="N235" i="3"/>
  <c r="O235" i="3" s="1"/>
  <c r="N236" i="3"/>
  <c r="O236" i="3" s="1"/>
  <c r="N237" i="3"/>
  <c r="O237" i="3" s="1"/>
  <c r="N238" i="3"/>
  <c r="O238" i="3" s="1"/>
  <c r="N239" i="3"/>
  <c r="O239" i="3" s="1"/>
  <c r="N240" i="3"/>
  <c r="O240" i="3" s="1"/>
  <c r="N241" i="3"/>
  <c r="O241" i="3" s="1"/>
  <c r="N242" i="3"/>
  <c r="O242" i="3" s="1"/>
  <c r="N243" i="3"/>
  <c r="O243" i="3" s="1"/>
  <c r="N244" i="3"/>
  <c r="O244" i="3" s="1"/>
  <c r="N245" i="3"/>
  <c r="O245" i="3" s="1"/>
  <c r="N246" i="3"/>
  <c r="O246" i="3" s="1"/>
  <c r="N247" i="3"/>
  <c r="O247" i="3" s="1"/>
  <c r="N248" i="3"/>
  <c r="O248" i="3" s="1"/>
  <c r="N249" i="3"/>
  <c r="O249" i="3" s="1"/>
  <c r="N250" i="3"/>
  <c r="O250" i="3" s="1"/>
  <c r="N251" i="3"/>
  <c r="O251" i="3" s="1"/>
  <c r="N253" i="3"/>
  <c r="O253" i="3" s="1"/>
  <c r="N254" i="3"/>
  <c r="O254" i="3" s="1"/>
  <c r="N255" i="3"/>
  <c r="O255" i="3" s="1"/>
  <c r="N256" i="3"/>
  <c r="O256" i="3" s="1"/>
  <c r="N257" i="3"/>
  <c r="O257" i="3" s="1"/>
  <c r="N259" i="3"/>
  <c r="O259" i="3" s="1"/>
  <c r="N260" i="3"/>
  <c r="O260" i="3" s="1"/>
  <c r="N261" i="3"/>
  <c r="O261" i="3" s="1"/>
  <c r="N262" i="3"/>
  <c r="O262" i="3" s="1"/>
  <c r="N263" i="3"/>
  <c r="O263" i="3" s="1"/>
  <c r="N264" i="3"/>
  <c r="O264" i="3" s="1"/>
  <c r="N265" i="3"/>
  <c r="O265" i="3" s="1"/>
  <c r="N266" i="3"/>
  <c r="O266" i="3" s="1"/>
  <c r="N267" i="3"/>
  <c r="O267" i="3" s="1"/>
  <c r="N268" i="3"/>
  <c r="O268" i="3" s="1"/>
  <c r="N269" i="3"/>
  <c r="O269" i="3" s="1"/>
  <c r="N270" i="3"/>
  <c r="O270" i="3" s="1"/>
  <c r="N271" i="3"/>
  <c r="O271" i="3" s="1"/>
  <c r="N272" i="3"/>
  <c r="O272" i="3" s="1"/>
  <c r="N273" i="3"/>
  <c r="O273" i="3" s="1"/>
  <c r="N274" i="3"/>
  <c r="O274" i="3" s="1"/>
  <c r="N275" i="3"/>
  <c r="O275" i="3" s="1"/>
  <c r="N2" i="3"/>
  <c r="O2" i="3" s="1"/>
  <c r="L257" i="3"/>
  <c r="M257" i="3" s="1"/>
  <c r="L259" i="3"/>
  <c r="M259" i="3" s="1"/>
  <c r="L260" i="3"/>
  <c r="M260" i="3" s="1"/>
  <c r="L261" i="3"/>
  <c r="M261" i="3" s="1"/>
  <c r="L262" i="3"/>
  <c r="M262" i="3" s="1"/>
  <c r="L263" i="3"/>
  <c r="M263" i="3" s="1"/>
  <c r="L264" i="3"/>
  <c r="M264" i="3" s="1"/>
  <c r="L265" i="3"/>
  <c r="M265" i="3" s="1"/>
  <c r="L266" i="3"/>
  <c r="M266" i="3" s="1"/>
  <c r="L267" i="3"/>
  <c r="M267" i="3" s="1"/>
  <c r="L268" i="3"/>
  <c r="M268" i="3" s="1"/>
  <c r="L269" i="3"/>
  <c r="M269" i="3" s="1"/>
  <c r="L270" i="3"/>
  <c r="M270" i="3" s="1"/>
  <c r="L271" i="3"/>
  <c r="M271" i="3" s="1"/>
  <c r="L272" i="3"/>
  <c r="M272" i="3" s="1"/>
  <c r="L273" i="3"/>
  <c r="M273" i="3" s="1"/>
  <c r="L274" i="3"/>
  <c r="M274" i="3" s="1"/>
  <c r="L275" i="3"/>
  <c r="M275" i="3" s="1"/>
  <c r="L240" i="3"/>
  <c r="M240" i="3" s="1"/>
  <c r="L241" i="3"/>
  <c r="M241" i="3" s="1"/>
  <c r="L242" i="3"/>
  <c r="M242" i="3" s="1"/>
  <c r="L243" i="3"/>
  <c r="M243" i="3" s="1"/>
  <c r="L244" i="3"/>
  <c r="M244" i="3" s="1"/>
  <c r="L245" i="3"/>
  <c r="M245" i="3" s="1"/>
  <c r="L246" i="3"/>
  <c r="M246" i="3" s="1"/>
  <c r="L247" i="3"/>
  <c r="M247" i="3" s="1"/>
  <c r="L248" i="3"/>
  <c r="M248" i="3" s="1"/>
  <c r="L249" i="3"/>
  <c r="M249" i="3" s="1"/>
  <c r="L250" i="3"/>
  <c r="M250" i="3" s="1"/>
  <c r="L251" i="3"/>
  <c r="M251" i="3" s="1"/>
  <c r="L253" i="3"/>
  <c r="M253" i="3" s="1"/>
  <c r="L254" i="3"/>
  <c r="M254" i="3" s="1"/>
  <c r="L255" i="3"/>
  <c r="M255" i="3" s="1"/>
  <c r="L256" i="3"/>
  <c r="M256" i="3" s="1"/>
  <c r="L214" i="3"/>
  <c r="M214" i="3" s="1"/>
  <c r="L215" i="3"/>
  <c r="M215" i="3" s="1"/>
  <c r="L216" i="3"/>
  <c r="M216" i="3" s="1"/>
  <c r="L217" i="3"/>
  <c r="M217" i="3" s="1"/>
  <c r="L218" i="3"/>
  <c r="M218" i="3" s="1"/>
  <c r="L219" i="3"/>
  <c r="M219" i="3" s="1"/>
  <c r="L220" i="3"/>
  <c r="M220" i="3" s="1"/>
  <c r="L221" i="3"/>
  <c r="M221" i="3" s="1"/>
  <c r="L224" i="3"/>
  <c r="M224" i="3" s="1"/>
  <c r="L225" i="3"/>
  <c r="M225" i="3" s="1"/>
  <c r="L226" i="3"/>
  <c r="M226" i="3" s="1"/>
  <c r="L227" i="3"/>
  <c r="M227" i="3" s="1"/>
  <c r="L228" i="3"/>
  <c r="M228" i="3" s="1"/>
  <c r="L229" i="3"/>
  <c r="M229" i="3" s="1"/>
  <c r="L230" i="3"/>
  <c r="M230" i="3" s="1"/>
  <c r="L231" i="3"/>
  <c r="M231" i="3" s="1"/>
  <c r="L232" i="3"/>
  <c r="M232" i="3" s="1"/>
  <c r="L233" i="3"/>
  <c r="M233" i="3" s="1"/>
  <c r="L234" i="3"/>
  <c r="M234" i="3" s="1"/>
  <c r="L235" i="3"/>
  <c r="M235" i="3" s="1"/>
  <c r="L236" i="3"/>
  <c r="M236" i="3" s="1"/>
  <c r="L237" i="3"/>
  <c r="M237" i="3" s="1"/>
  <c r="L238" i="3"/>
  <c r="M238" i="3" s="1"/>
  <c r="L239" i="3"/>
  <c r="M239" i="3" s="1"/>
  <c r="L193" i="3"/>
  <c r="M193" i="3" s="1"/>
  <c r="L194" i="3"/>
  <c r="M194" i="3" s="1"/>
  <c r="L195" i="3"/>
  <c r="M195" i="3" s="1"/>
  <c r="L196" i="3"/>
  <c r="M196" i="3" s="1"/>
  <c r="L197" i="3"/>
  <c r="M197" i="3" s="1"/>
  <c r="L198" i="3"/>
  <c r="M198" i="3" s="1"/>
  <c r="L199" i="3"/>
  <c r="M199" i="3" s="1"/>
  <c r="L200" i="3"/>
  <c r="M200" i="3" s="1"/>
  <c r="L201" i="3"/>
  <c r="M201" i="3" s="1"/>
  <c r="L202" i="3"/>
  <c r="M202" i="3" s="1"/>
  <c r="L203" i="3"/>
  <c r="M203" i="3" s="1"/>
  <c r="L204" i="3"/>
  <c r="M204" i="3" s="1"/>
  <c r="L205" i="3"/>
  <c r="M205" i="3" s="1"/>
  <c r="L206" i="3"/>
  <c r="M206" i="3" s="1"/>
  <c r="L208" i="3"/>
  <c r="M208" i="3" s="1"/>
  <c r="L209" i="3"/>
  <c r="M209" i="3" s="1"/>
  <c r="L210" i="3"/>
  <c r="M210" i="3" s="1"/>
  <c r="L211" i="3"/>
  <c r="M211" i="3" s="1"/>
  <c r="L212" i="3"/>
  <c r="M212" i="3" s="1"/>
  <c r="L213" i="3"/>
  <c r="M213" i="3" s="1"/>
  <c r="L171" i="3"/>
  <c r="M171" i="3" s="1"/>
  <c r="L172" i="3"/>
  <c r="M172" i="3" s="1"/>
  <c r="L173" i="3"/>
  <c r="M173" i="3" s="1"/>
  <c r="L174" i="3"/>
  <c r="M174" i="3" s="1"/>
  <c r="L175" i="3"/>
  <c r="M175" i="3" s="1"/>
  <c r="L176" i="3"/>
  <c r="M176" i="3" s="1"/>
  <c r="L177" i="3"/>
  <c r="M177" i="3" s="1"/>
  <c r="L178" i="3"/>
  <c r="M178" i="3" s="1"/>
  <c r="L179" i="3"/>
  <c r="M179" i="3" s="1"/>
  <c r="L180" i="3"/>
  <c r="M180" i="3" s="1"/>
  <c r="L181" i="3"/>
  <c r="M181" i="3" s="1"/>
  <c r="L182" i="3"/>
  <c r="M182" i="3" s="1"/>
  <c r="L183" i="3"/>
  <c r="M183" i="3" s="1"/>
  <c r="L184" i="3"/>
  <c r="M184" i="3" s="1"/>
  <c r="L185" i="3"/>
  <c r="M185" i="3" s="1"/>
  <c r="L186" i="3"/>
  <c r="M186" i="3" s="1"/>
  <c r="L187" i="3"/>
  <c r="M187" i="3" s="1"/>
  <c r="L188" i="3"/>
  <c r="M188" i="3" s="1"/>
  <c r="L189" i="3"/>
  <c r="M189" i="3" s="1"/>
  <c r="L190" i="3"/>
  <c r="M190" i="3" s="1"/>
  <c r="L191" i="3"/>
  <c r="M191" i="3" s="1"/>
  <c r="L192" i="3"/>
  <c r="M192" i="3" s="1"/>
  <c r="L147" i="3"/>
  <c r="M147" i="3" s="1"/>
  <c r="L148" i="3"/>
  <c r="M148" i="3" s="1"/>
  <c r="L149" i="3"/>
  <c r="M149" i="3" s="1"/>
  <c r="L150" i="3"/>
  <c r="M150" i="3" s="1"/>
  <c r="L151" i="3"/>
  <c r="M151" i="3" s="1"/>
  <c r="L152" i="3"/>
  <c r="M152" i="3" s="1"/>
  <c r="L153" i="3"/>
  <c r="M153" i="3" s="1"/>
  <c r="L154" i="3"/>
  <c r="M154" i="3" s="1"/>
  <c r="L155" i="3"/>
  <c r="M155" i="3" s="1"/>
  <c r="L156" i="3"/>
  <c r="M156" i="3" s="1"/>
  <c r="L157" i="3"/>
  <c r="M157" i="3" s="1"/>
  <c r="L158" i="3"/>
  <c r="M158" i="3" s="1"/>
  <c r="L159" i="3"/>
  <c r="M159" i="3" s="1"/>
  <c r="L160" i="3"/>
  <c r="M160" i="3" s="1"/>
  <c r="L161" i="3"/>
  <c r="M161" i="3" s="1"/>
  <c r="L162" i="3"/>
  <c r="M162" i="3" s="1"/>
  <c r="L163" i="3"/>
  <c r="M163" i="3" s="1"/>
  <c r="L164" i="3"/>
  <c r="M164" i="3" s="1"/>
  <c r="L165" i="3"/>
  <c r="M165" i="3" s="1"/>
  <c r="L166" i="3"/>
  <c r="M166" i="3" s="1"/>
  <c r="L167" i="3"/>
  <c r="M167" i="3" s="1"/>
  <c r="L168" i="3"/>
  <c r="M168" i="3" s="1"/>
  <c r="L169" i="3"/>
  <c r="M169" i="3" s="1"/>
  <c r="L170" i="3"/>
  <c r="M170" i="3" s="1"/>
  <c r="L121" i="3"/>
  <c r="M121" i="3" s="1"/>
  <c r="L123" i="3"/>
  <c r="M123" i="3" s="1"/>
  <c r="L124" i="3"/>
  <c r="M124" i="3" s="1"/>
  <c r="L125" i="3"/>
  <c r="M125" i="3" s="1"/>
  <c r="L126" i="3"/>
  <c r="M126" i="3" s="1"/>
  <c r="L127" i="3"/>
  <c r="M127" i="3" s="1"/>
  <c r="L128" i="3"/>
  <c r="M128" i="3" s="1"/>
  <c r="L129" i="3"/>
  <c r="M129" i="3" s="1"/>
  <c r="L130" i="3"/>
  <c r="M130" i="3" s="1"/>
  <c r="L131" i="3"/>
  <c r="M131" i="3" s="1"/>
  <c r="L132" i="3"/>
  <c r="M132" i="3" s="1"/>
  <c r="L133" i="3"/>
  <c r="M133" i="3" s="1"/>
  <c r="L134" i="3"/>
  <c r="M134" i="3" s="1"/>
  <c r="L135" i="3"/>
  <c r="M135" i="3" s="1"/>
  <c r="L136" i="3"/>
  <c r="M136" i="3" s="1"/>
  <c r="L137" i="3"/>
  <c r="M137" i="3" s="1"/>
  <c r="L138" i="3"/>
  <c r="M138" i="3" s="1"/>
  <c r="L139" i="3"/>
  <c r="M139" i="3" s="1"/>
  <c r="L140" i="3"/>
  <c r="M140" i="3" s="1"/>
  <c r="L141" i="3"/>
  <c r="M141" i="3" s="1"/>
  <c r="L142" i="3"/>
  <c r="M142" i="3" s="1"/>
  <c r="L143" i="3"/>
  <c r="M143" i="3" s="1"/>
  <c r="L145" i="3"/>
  <c r="M145" i="3" s="1"/>
  <c r="L146" i="3"/>
  <c r="M146" i="3" s="1"/>
  <c r="L96" i="3"/>
  <c r="M96" i="3" s="1"/>
  <c r="L97" i="3"/>
  <c r="M97" i="3" s="1"/>
  <c r="L98" i="3"/>
  <c r="M98" i="3" s="1"/>
  <c r="L101" i="3"/>
  <c r="M101" i="3" s="1"/>
  <c r="L102" i="3"/>
  <c r="M102" i="3" s="1"/>
  <c r="L103" i="3"/>
  <c r="M103" i="3" s="1"/>
  <c r="L104" i="3"/>
  <c r="M104" i="3" s="1"/>
  <c r="L105" i="3"/>
  <c r="M105" i="3" s="1"/>
  <c r="L106" i="3"/>
  <c r="M106" i="3" s="1"/>
  <c r="L107" i="3"/>
  <c r="M107" i="3" s="1"/>
  <c r="L108" i="3"/>
  <c r="M108" i="3" s="1"/>
  <c r="L109" i="3"/>
  <c r="M109" i="3" s="1"/>
  <c r="L110" i="3"/>
  <c r="M110" i="3" s="1"/>
  <c r="L111" i="3"/>
  <c r="M111" i="3" s="1"/>
  <c r="L112" i="3"/>
  <c r="M112" i="3" s="1"/>
  <c r="L113" i="3"/>
  <c r="M113" i="3" s="1"/>
  <c r="L114" i="3"/>
  <c r="M114" i="3" s="1"/>
  <c r="L115" i="3"/>
  <c r="M115" i="3" s="1"/>
  <c r="L116" i="3"/>
  <c r="M116" i="3" s="1"/>
  <c r="L117" i="3"/>
  <c r="M117" i="3" s="1"/>
  <c r="L118" i="3"/>
  <c r="M118" i="3" s="1"/>
  <c r="L119" i="3"/>
  <c r="M119" i="3" s="1"/>
  <c r="L120" i="3"/>
  <c r="M120" i="3" s="1"/>
  <c r="L70" i="3"/>
  <c r="M70" i="3" s="1"/>
  <c r="L71" i="3"/>
  <c r="M71" i="3" s="1"/>
  <c r="L72" i="3"/>
  <c r="M72" i="3" s="1"/>
  <c r="L73" i="3"/>
  <c r="M73" i="3" s="1"/>
  <c r="L74" i="3"/>
  <c r="M74" i="3" s="1"/>
  <c r="L75" i="3"/>
  <c r="M75" i="3" s="1"/>
  <c r="L76" i="3"/>
  <c r="M76" i="3" s="1"/>
  <c r="L77" i="3"/>
  <c r="M77" i="3" s="1"/>
  <c r="L78" i="3"/>
  <c r="M78" i="3" s="1"/>
  <c r="L79" i="3"/>
  <c r="M79" i="3" s="1"/>
  <c r="L80" i="3"/>
  <c r="M80" i="3" s="1"/>
  <c r="L81" i="3"/>
  <c r="M81" i="3" s="1"/>
  <c r="L82" i="3"/>
  <c r="M82" i="3" s="1"/>
  <c r="L83" i="3"/>
  <c r="M83" i="3" s="1"/>
  <c r="L84" i="3"/>
  <c r="M84" i="3" s="1"/>
  <c r="L85" i="3"/>
  <c r="M85" i="3" s="1"/>
  <c r="L86" i="3"/>
  <c r="M86" i="3" s="1"/>
  <c r="L87" i="3"/>
  <c r="M87" i="3" s="1"/>
  <c r="L88" i="3"/>
  <c r="M88" i="3" s="1"/>
  <c r="L89" i="3"/>
  <c r="M89" i="3" s="1"/>
  <c r="L90" i="3"/>
  <c r="M90" i="3" s="1"/>
  <c r="L91" i="3"/>
  <c r="M91" i="3" s="1"/>
  <c r="L92" i="3"/>
  <c r="M92" i="3" s="1"/>
  <c r="L93" i="3"/>
  <c r="M93" i="3" s="1"/>
  <c r="L94" i="3"/>
  <c r="M94" i="3" s="1"/>
  <c r="L95" i="3"/>
  <c r="M95" i="3" s="1"/>
  <c r="L46" i="3"/>
  <c r="M46" i="3" s="1"/>
  <c r="L47" i="3"/>
  <c r="M47" i="3" s="1"/>
  <c r="L48" i="3"/>
  <c r="M48" i="3" s="1"/>
  <c r="L49" i="3"/>
  <c r="M49" i="3" s="1"/>
  <c r="L50" i="3"/>
  <c r="M50" i="3" s="1"/>
  <c r="L51" i="3"/>
  <c r="M51" i="3" s="1"/>
  <c r="L52" i="3"/>
  <c r="M52" i="3" s="1"/>
  <c r="L53" i="3"/>
  <c r="M53" i="3" s="1"/>
  <c r="L55" i="3"/>
  <c r="M55" i="3" s="1"/>
  <c r="L56" i="3"/>
  <c r="M56" i="3" s="1"/>
  <c r="L57" i="3"/>
  <c r="M57" i="3" s="1"/>
  <c r="L58" i="3"/>
  <c r="M58" i="3" s="1"/>
  <c r="L59" i="3"/>
  <c r="M59" i="3" s="1"/>
  <c r="L60" i="3"/>
  <c r="M60" i="3" s="1"/>
  <c r="L61" i="3"/>
  <c r="M61" i="3" s="1"/>
  <c r="L62" i="3"/>
  <c r="M62" i="3" s="1"/>
  <c r="L63" i="3"/>
  <c r="M63" i="3" s="1"/>
  <c r="L64" i="3"/>
  <c r="M64" i="3" s="1"/>
  <c r="L65" i="3"/>
  <c r="M65" i="3" s="1"/>
  <c r="L66" i="3"/>
  <c r="M66" i="3" s="1"/>
  <c r="L67" i="3"/>
  <c r="M67" i="3" s="1"/>
  <c r="L68" i="3"/>
  <c r="M68" i="3" s="1"/>
  <c r="L69" i="3"/>
  <c r="M69" i="3" s="1"/>
  <c r="L4" i="3"/>
  <c r="M4" i="3" s="1"/>
  <c r="L5" i="3"/>
  <c r="M5" i="3" s="1"/>
  <c r="L6" i="3"/>
  <c r="M6" i="3" s="1"/>
  <c r="L7" i="3"/>
  <c r="M7" i="3" s="1"/>
  <c r="L8" i="3"/>
  <c r="M8" i="3" s="1"/>
  <c r="L9" i="3"/>
  <c r="M9" i="3" s="1"/>
  <c r="L10" i="3"/>
  <c r="M10" i="3" s="1"/>
  <c r="L33" i="3"/>
  <c r="M33" i="3" s="1"/>
  <c r="L34" i="3"/>
  <c r="M34" i="3" s="1"/>
  <c r="L35" i="3"/>
  <c r="M35" i="3" s="1"/>
  <c r="L36" i="3"/>
  <c r="M36" i="3" s="1"/>
  <c r="L37" i="3"/>
  <c r="M37" i="3" s="1"/>
  <c r="L38" i="3"/>
  <c r="M38" i="3" s="1"/>
  <c r="L39" i="3"/>
  <c r="M39" i="3" s="1"/>
  <c r="L40" i="3"/>
  <c r="M40" i="3" s="1"/>
  <c r="L41" i="3"/>
  <c r="M41" i="3" s="1"/>
  <c r="L42" i="3"/>
  <c r="M42" i="3" s="1"/>
  <c r="L43" i="3"/>
  <c r="M43" i="3" s="1"/>
  <c r="L44" i="3"/>
  <c r="M44" i="3" s="1"/>
  <c r="L45" i="3"/>
  <c r="M45" i="3" s="1"/>
  <c r="L3" i="3"/>
  <c r="M3" i="3" s="1"/>
  <c r="L2" i="3"/>
  <c r="M2" i="3" s="1"/>
  <c r="H260" i="3"/>
  <c r="J260" i="3"/>
  <c r="K260" i="3" s="1"/>
  <c r="H261" i="3"/>
  <c r="I261" i="3" s="1"/>
  <c r="J261" i="3"/>
  <c r="K261" i="3" s="1"/>
  <c r="H262" i="3"/>
  <c r="I262" i="3" s="1"/>
  <c r="J262" i="3"/>
  <c r="K262" i="3" s="1"/>
  <c r="H263" i="3"/>
  <c r="J263" i="3"/>
  <c r="K263" i="3" s="1"/>
  <c r="H264" i="3"/>
  <c r="J264" i="3"/>
  <c r="K264" i="3" s="1"/>
  <c r="H265" i="3"/>
  <c r="I265" i="3" s="1"/>
  <c r="J265" i="3"/>
  <c r="K265" i="3" s="1"/>
  <c r="H266" i="3"/>
  <c r="I266" i="3" s="1"/>
  <c r="J266" i="3"/>
  <c r="K266" i="3" s="1"/>
  <c r="H267" i="3"/>
  <c r="J267" i="3"/>
  <c r="K267" i="3" s="1"/>
  <c r="H268" i="3"/>
  <c r="J268" i="3"/>
  <c r="K268" i="3" s="1"/>
  <c r="H269" i="3"/>
  <c r="I269" i="3" s="1"/>
  <c r="J269" i="3"/>
  <c r="K269" i="3" s="1"/>
  <c r="H270" i="3"/>
  <c r="I270" i="3" s="1"/>
  <c r="J270" i="3"/>
  <c r="K270" i="3" s="1"/>
  <c r="H271" i="3"/>
  <c r="J271" i="3"/>
  <c r="K271" i="3" s="1"/>
  <c r="H272" i="3"/>
  <c r="J272" i="3"/>
  <c r="K272" i="3" s="1"/>
  <c r="H273" i="3"/>
  <c r="I273" i="3" s="1"/>
  <c r="J273" i="3"/>
  <c r="K273" i="3" s="1"/>
  <c r="H274" i="3"/>
  <c r="I274" i="3" s="1"/>
  <c r="J274" i="3"/>
  <c r="K274" i="3" s="1"/>
  <c r="H275" i="3"/>
  <c r="J275" i="3"/>
  <c r="K275" i="3" s="1"/>
  <c r="H238" i="3"/>
  <c r="J238" i="3"/>
  <c r="K238" i="3" s="1"/>
  <c r="H239" i="3"/>
  <c r="I239" i="3" s="1"/>
  <c r="J239" i="3"/>
  <c r="K239" i="3" s="1"/>
  <c r="H240" i="3"/>
  <c r="I240" i="3" s="1"/>
  <c r="J240" i="3"/>
  <c r="K240" i="3" s="1"/>
  <c r="H241" i="3"/>
  <c r="J241" i="3"/>
  <c r="K241" i="3" s="1"/>
  <c r="H242" i="3"/>
  <c r="J242" i="3"/>
  <c r="K242" i="3" s="1"/>
  <c r="H243" i="3"/>
  <c r="I243" i="3" s="1"/>
  <c r="J243" i="3"/>
  <c r="K243" i="3" s="1"/>
  <c r="H244" i="3"/>
  <c r="I244" i="3" s="1"/>
  <c r="J244" i="3"/>
  <c r="K244" i="3" s="1"/>
  <c r="H245" i="3"/>
  <c r="J245" i="3"/>
  <c r="K245" i="3" s="1"/>
  <c r="H246" i="3"/>
  <c r="J246" i="3"/>
  <c r="K246" i="3" s="1"/>
  <c r="H247" i="3"/>
  <c r="I247" i="3" s="1"/>
  <c r="J247" i="3"/>
  <c r="K247" i="3" s="1"/>
  <c r="H248" i="3"/>
  <c r="I248" i="3" s="1"/>
  <c r="J248" i="3"/>
  <c r="K248" i="3" s="1"/>
  <c r="H249" i="3"/>
  <c r="J249" i="3"/>
  <c r="K249" i="3" s="1"/>
  <c r="H250" i="3"/>
  <c r="J250" i="3"/>
  <c r="K250" i="3" s="1"/>
  <c r="H251" i="3"/>
  <c r="I251" i="3" s="1"/>
  <c r="J251" i="3"/>
  <c r="K251" i="3" s="1"/>
  <c r="H253" i="3"/>
  <c r="I253" i="3" s="1"/>
  <c r="J253" i="3"/>
  <c r="K253" i="3" s="1"/>
  <c r="H254" i="3"/>
  <c r="J254" i="3"/>
  <c r="K254" i="3" s="1"/>
  <c r="H255" i="3"/>
  <c r="J255" i="3"/>
  <c r="K255" i="3" s="1"/>
  <c r="H256" i="3"/>
  <c r="I256" i="3" s="1"/>
  <c r="J256" i="3"/>
  <c r="K256" i="3" s="1"/>
  <c r="H257" i="3"/>
  <c r="I257" i="3" s="1"/>
  <c r="J257" i="3"/>
  <c r="K257" i="3" s="1"/>
  <c r="H259" i="3"/>
  <c r="J259" i="3"/>
  <c r="K259" i="3" s="1"/>
  <c r="H217" i="3"/>
  <c r="I217" i="3" s="1"/>
  <c r="J217" i="3"/>
  <c r="K217" i="3" s="1"/>
  <c r="H218" i="3"/>
  <c r="J218" i="3"/>
  <c r="K218" i="3" s="1"/>
  <c r="H219" i="3"/>
  <c r="J219" i="3"/>
  <c r="K219" i="3" s="1"/>
  <c r="H220" i="3"/>
  <c r="I220" i="3" s="1"/>
  <c r="J220" i="3"/>
  <c r="K220" i="3" s="1"/>
  <c r="H221" i="3"/>
  <c r="I221" i="3" s="1"/>
  <c r="J221" i="3"/>
  <c r="K221" i="3" s="1"/>
  <c r="H224" i="3"/>
  <c r="J224" i="3"/>
  <c r="K224" i="3" s="1"/>
  <c r="H225" i="3"/>
  <c r="J225" i="3"/>
  <c r="K225" i="3" s="1"/>
  <c r="H226" i="3"/>
  <c r="I226" i="3" s="1"/>
  <c r="J226" i="3"/>
  <c r="K226" i="3" s="1"/>
  <c r="H227" i="3"/>
  <c r="I227" i="3" s="1"/>
  <c r="J227" i="3"/>
  <c r="K227" i="3" s="1"/>
  <c r="H228" i="3"/>
  <c r="J228" i="3"/>
  <c r="K228" i="3" s="1"/>
  <c r="H229" i="3"/>
  <c r="J229" i="3"/>
  <c r="K229" i="3" s="1"/>
  <c r="H230" i="3"/>
  <c r="I230" i="3" s="1"/>
  <c r="J230" i="3"/>
  <c r="K230" i="3" s="1"/>
  <c r="H231" i="3"/>
  <c r="I231" i="3" s="1"/>
  <c r="J231" i="3"/>
  <c r="K231" i="3" s="1"/>
  <c r="H232" i="3"/>
  <c r="J232" i="3"/>
  <c r="K232" i="3" s="1"/>
  <c r="H233" i="3"/>
  <c r="J233" i="3"/>
  <c r="K233" i="3" s="1"/>
  <c r="H234" i="3"/>
  <c r="I234" i="3" s="1"/>
  <c r="J234" i="3"/>
  <c r="K234" i="3" s="1"/>
  <c r="H235" i="3"/>
  <c r="I235" i="3" s="1"/>
  <c r="J235" i="3"/>
  <c r="K235" i="3" s="1"/>
  <c r="H236" i="3"/>
  <c r="J236" i="3"/>
  <c r="K236" i="3" s="1"/>
  <c r="H237" i="3"/>
  <c r="J237" i="3"/>
  <c r="K237" i="3" s="1"/>
  <c r="H196" i="3"/>
  <c r="I196" i="3" s="1"/>
  <c r="J196" i="3"/>
  <c r="K196" i="3" s="1"/>
  <c r="H197" i="3"/>
  <c r="I197" i="3" s="1"/>
  <c r="J197" i="3"/>
  <c r="K197" i="3" s="1"/>
  <c r="H198" i="3"/>
  <c r="J198" i="3"/>
  <c r="K198" i="3" s="1"/>
  <c r="H199" i="3"/>
  <c r="J199" i="3"/>
  <c r="K199" i="3" s="1"/>
  <c r="H200" i="3"/>
  <c r="I200" i="3" s="1"/>
  <c r="J200" i="3"/>
  <c r="K200" i="3" s="1"/>
  <c r="H201" i="3"/>
  <c r="I201" i="3" s="1"/>
  <c r="J201" i="3"/>
  <c r="K201" i="3" s="1"/>
  <c r="H202" i="3"/>
  <c r="J202" i="3"/>
  <c r="K202" i="3" s="1"/>
  <c r="H203" i="3"/>
  <c r="J203" i="3"/>
  <c r="K203" i="3" s="1"/>
  <c r="H204" i="3"/>
  <c r="I204" i="3" s="1"/>
  <c r="J204" i="3"/>
  <c r="K204" i="3" s="1"/>
  <c r="H205" i="3"/>
  <c r="I205" i="3" s="1"/>
  <c r="J205" i="3"/>
  <c r="K205" i="3" s="1"/>
  <c r="H206" i="3"/>
  <c r="J206" i="3"/>
  <c r="K206" i="3" s="1"/>
  <c r="H208" i="3"/>
  <c r="J208" i="3"/>
  <c r="K208" i="3" s="1"/>
  <c r="H209" i="3"/>
  <c r="I209" i="3" s="1"/>
  <c r="J209" i="3"/>
  <c r="K209" i="3" s="1"/>
  <c r="H210" i="3"/>
  <c r="I210" i="3" s="1"/>
  <c r="J210" i="3"/>
  <c r="K210" i="3" s="1"/>
  <c r="H211" i="3"/>
  <c r="J211" i="3"/>
  <c r="K211" i="3" s="1"/>
  <c r="H212" i="3"/>
  <c r="J212" i="3"/>
  <c r="K212" i="3" s="1"/>
  <c r="H213" i="3"/>
  <c r="I213" i="3" s="1"/>
  <c r="J213" i="3"/>
  <c r="K213" i="3" s="1"/>
  <c r="H214" i="3"/>
  <c r="I214" i="3" s="1"/>
  <c r="J214" i="3"/>
  <c r="K214" i="3" s="1"/>
  <c r="H215" i="3"/>
  <c r="J215" i="3"/>
  <c r="K215" i="3" s="1"/>
  <c r="H216" i="3"/>
  <c r="J216" i="3"/>
  <c r="K216" i="3" s="1"/>
  <c r="H177" i="3"/>
  <c r="J177" i="3"/>
  <c r="K177" i="3" s="1"/>
  <c r="H178" i="3"/>
  <c r="J178" i="3"/>
  <c r="K178" i="3" s="1"/>
  <c r="H179" i="3"/>
  <c r="I179" i="3" s="1"/>
  <c r="J179" i="3"/>
  <c r="K179" i="3" s="1"/>
  <c r="H180" i="3"/>
  <c r="I180" i="3" s="1"/>
  <c r="J180" i="3"/>
  <c r="K180" i="3" s="1"/>
  <c r="H181" i="3"/>
  <c r="J181" i="3"/>
  <c r="K181" i="3" s="1"/>
  <c r="H182" i="3"/>
  <c r="J182" i="3"/>
  <c r="K182" i="3" s="1"/>
  <c r="H183" i="3"/>
  <c r="I183" i="3" s="1"/>
  <c r="J183" i="3"/>
  <c r="K183" i="3" s="1"/>
  <c r="H184" i="3"/>
  <c r="I184" i="3" s="1"/>
  <c r="J184" i="3"/>
  <c r="K184" i="3" s="1"/>
  <c r="H185" i="3"/>
  <c r="J185" i="3"/>
  <c r="K185" i="3" s="1"/>
  <c r="H186" i="3"/>
  <c r="J186" i="3"/>
  <c r="K186" i="3" s="1"/>
  <c r="H187" i="3"/>
  <c r="I187" i="3" s="1"/>
  <c r="J187" i="3"/>
  <c r="K187" i="3" s="1"/>
  <c r="H188" i="3"/>
  <c r="I188" i="3" s="1"/>
  <c r="J188" i="3"/>
  <c r="K188" i="3" s="1"/>
  <c r="H189" i="3"/>
  <c r="J189" i="3"/>
  <c r="K189" i="3" s="1"/>
  <c r="H190" i="3"/>
  <c r="J190" i="3"/>
  <c r="K190" i="3" s="1"/>
  <c r="H191" i="3"/>
  <c r="I191" i="3" s="1"/>
  <c r="J191" i="3"/>
  <c r="K191" i="3" s="1"/>
  <c r="H192" i="3"/>
  <c r="I192" i="3" s="1"/>
  <c r="J192" i="3"/>
  <c r="K192" i="3" s="1"/>
  <c r="H193" i="3"/>
  <c r="J193" i="3"/>
  <c r="K193" i="3" s="1"/>
  <c r="H194" i="3"/>
  <c r="J194" i="3"/>
  <c r="K194" i="3" s="1"/>
  <c r="H195" i="3"/>
  <c r="I195" i="3" s="1"/>
  <c r="J195" i="3"/>
  <c r="K195" i="3" s="1"/>
  <c r="H157" i="3"/>
  <c r="I157" i="3" s="1"/>
  <c r="J157" i="3"/>
  <c r="K157" i="3" s="1"/>
  <c r="H158" i="3"/>
  <c r="J158" i="3"/>
  <c r="K158" i="3" s="1"/>
  <c r="H159" i="3"/>
  <c r="J159" i="3"/>
  <c r="K159" i="3" s="1"/>
  <c r="H160" i="3"/>
  <c r="I160" i="3" s="1"/>
  <c r="J160" i="3"/>
  <c r="K160" i="3" s="1"/>
  <c r="H161" i="3"/>
  <c r="I161" i="3" s="1"/>
  <c r="J161" i="3"/>
  <c r="K161" i="3" s="1"/>
  <c r="H162" i="3"/>
  <c r="J162" i="3"/>
  <c r="K162" i="3" s="1"/>
  <c r="H163" i="3"/>
  <c r="J163" i="3"/>
  <c r="K163" i="3" s="1"/>
  <c r="H164" i="3"/>
  <c r="I164" i="3" s="1"/>
  <c r="J164" i="3"/>
  <c r="K164" i="3" s="1"/>
  <c r="H165" i="3"/>
  <c r="I165" i="3" s="1"/>
  <c r="J165" i="3"/>
  <c r="K165" i="3" s="1"/>
  <c r="H166" i="3"/>
  <c r="J166" i="3"/>
  <c r="K166" i="3" s="1"/>
  <c r="H167" i="3"/>
  <c r="J167" i="3"/>
  <c r="K167" i="3" s="1"/>
  <c r="H168" i="3"/>
  <c r="I168" i="3" s="1"/>
  <c r="J168" i="3"/>
  <c r="K168" i="3" s="1"/>
  <c r="H169" i="3"/>
  <c r="I169" i="3" s="1"/>
  <c r="J169" i="3"/>
  <c r="K169" i="3" s="1"/>
  <c r="H170" i="3"/>
  <c r="J170" i="3"/>
  <c r="K170" i="3" s="1"/>
  <c r="H171" i="3"/>
  <c r="J171" i="3"/>
  <c r="K171" i="3" s="1"/>
  <c r="H172" i="3"/>
  <c r="I172" i="3" s="1"/>
  <c r="J172" i="3"/>
  <c r="K172" i="3" s="1"/>
  <c r="H173" i="3"/>
  <c r="I173" i="3" s="1"/>
  <c r="J173" i="3"/>
  <c r="K173" i="3" s="1"/>
  <c r="H174" i="3"/>
  <c r="J174" i="3"/>
  <c r="K174" i="3" s="1"/>
  <c r="H175" i="3"/>
  <c r="J175" i="3"/>
  <c r="K175" i="3" s="1"/>
  <c r="H176" i="3"/>
  <c r="I176" i="3" s="1"/>
  <c r="J176" i="3"/>
  <c r="K176" i="3" s="1"/>
  <c r="H136" i="3"/>
  <c r="J136" i="3"/>
  <c r="K136" i="3" s="1"/>
  <c r="H137" i="3"/>
  <c r="J137" i="3"/>
  <c r="K137" i="3" s="1"/>
  <c r="H138" i="3"/>
  <c r="J138" i="3"/>
  <c r="K138" i="3" s="1"/>
  <c r="H139" i="3"/>
  <c r="I139" i="3" s="1"/>
  <c r="J139" i="3"/>
  <c r="K139" i="3" s="1"/>
  <c r="H140" i="3"/>
  <c r="J140" i="3"/>
  <c r="K140" i="3" s="1"/>
  <c r="H141" i="3"/>
  <c r="J141" i="3"/>
  <c r="K141" i="3" s="1"/>
  <c r="H142" i="3"/>
  <c r="J142" i="3"/>
  <c r="K142" i="3" s="1"/>
  <c r="H143" i="3"/>
  <c r="I143" i="3" s="1"/>
  <c r="J143" i="3"/>
  <c r="K143" i="3" s="1"/>
  <c r="H145" i="3"/>
  <c r="J145" i="3"/>
  <c r="K145" i="3" s="1"/>
  <c r="H146" i="3"/>
  <c r="J146" i="3"/>
  <c r="K146" i="3" s="1"/>
  <c r="H147" i="3"/>
  <c r="J147" i="3"/>
  <c r="K147" i="3" s="1"/>
  <c r="H148" i="3"/>
  <c r="I148" i="3" s="1"/>
  <c r="J148" i="3"/>
  <c r="K148" i="3" s="1"/>
  <c r="H149" i="3"/>
  <c r="J149" i="3"/>
  <c r="K149" i="3" s="1"/>
  <c r="H150" i="3"/>
  <c r="J150" i="3"/>
  <c r="K150" i="3" s="1"/>
  <c r="H151" i="3"/>
  <c r="J151" i="3"/>
  <c r="K151" i="3" s="1"/>
  <c r="H152" i="3"/>
  <c r="I152" i="3" s="1"/>
  <c r="J152" i="3"/>
  <c r="K152" i="3" s="1"/>
  <c r="H153" i="3"/>
  <c r="J153" i="3"/>
  <c r="K153" i="3" s="1"/>
  <c r="H154" i="3"/>
  <c r="J154" i="3"/>
  <c r="K154" i="3" s="1"/>
  <c r="H155" i="3"/>
  <c r="J155" i="3"/>
  <c r="K155" i="3" s="1"/>
  <c r="H156" i="3"/>
  <c r="I156" i="3" s="1"/>
  <c r="J156" i="3"/>
  <c r="K156" i="3" s="1"/>
  <c r="H119" i="3"/>
  <c r="J119" i="3"/>
  <c r="K119" i="3" s="1"/>
  <c r="H120" i="3"/>
  <c r="J120" i="3"/>
  <c r="K120" i="3" s="1"/>
  <c r="H121" i="3"/>
  <c r="J121" i="3"/>
  <c r="K121" i="3" s="1"/>
  <c r="H123" i="3"/>
  <c r="I123" i="3" s="1"/>
  <c r="J123" i="3"/>
  <c r="K123" i="3" s="1"/>
  <c r="H124" i="3"/>
  <c r="J124" i="3"/>
  <c r="K124" i="3" s="1"/>
  <c r="H125" i="3"/>
  <c r="I125" i="3" s="1"/>
  <c r="J125" i="3"/>
  <c r="K125" i="3" s="1"/>
  <c r="H126" i="3"/>
  <c r="J126" i="3"/>
  <c r="K126" i="3" s="1"/>
  <c r="H127" i="3"/>
  <c r="I127" i="3" s="1"/>
  <c r="J127" i="3"/>
  <c r="K127" i="3" s="1"/>
  <c r="H128" i="3"/>
  <c r="J128" i="3"/>
  <c r="K128" i="3" s="1"/>
  <c r="H129" i="3"/>
  <c r="J129" i="3"/>
  <c r="K129" i="3" s="1"/>
  <c r="H130" i="3"/>
  <c r="J130" i="3"/>
  <c r="K130" i="3" s="1"/>
  <c r="H131" i="3"/>
  <c r="I131" i="3" s="1"/>
  <c r="J131" i="3"/>
  <c r="K131" i="3" s="1"/>
  <c r="H132" i="3"/>
  <c r="J132" i="3"/>
  <c r="K132" i="3" s="1"/>
  <c r="H133" i="3"/>
  <c r="J133" i="3"/>
  <c r="K133" i="3" s="1"/>
  <c r="H134" i="3"/>
  <c r="J134" i="3"/>
  <c r="K134" i="3" s="1"/>
  <c r="H135" i="3"/>
  <c r="I135" i="3" s="1"/>
  <c r="J135" i="3"/>
  <c r="K135" i="3" s="1"/>
  <c r="H97" i="3"/>
  <c r="J97" i="3"/>
  <c r="K97" i="3" s="1"/>
  <c r="H98" i="3"/>
  <c r="J98" i="3"/>
  <c r="K98" i="3" s="1"/>
  <c r="H101" i="3"/>
  <c r="J101" i="3"/>
  <c r="K101" i="3" s="1"/>
  <c r="H102" i="3"/>
  <c r="I102" i="3" s="1"/>
  <c r="J102" i="3"/>
  <c r="K102" i="3" s="1"/>
  <c r="H103" i="3"/>
  <c r="J103" i="3"/>
  <c r="K103" i="3" s="1"/>
  <c r="H104" i="3"/>
  <c r="J104" i="3"/>
  <c r="K104" i="3" s="1"/>
  <c r="H105" i="3"/>
  <c r="J105" i="3"/>
  <c r="K105" i="3" s="1"/>
  <c r="H106" i="3"/>
  <c r="I106" i="3" s="1"/>
  <c r="J106" i="3"/>
  <c r="K106" i="3" s="1"/>
  <c r="H107" i="3"/>
  <c r="J107" i="3"/>
  <c r="K107" i="3" s="1"/>
  <c r="H108" i="3"/>
  <c r="J108" i="3"/>
  <c r="K108" i="3" s="1"/>
  <c r="H109" i="3"/>
  <c r="J109" i="3"/>
  <c r="K109" i="3" s="1"/>
  <c r="H110" i="3"/>
  <c r="I110" i="3" s="1"/>
  <c r="J110" i="3"/>
  <c r="K110" i="3" s="1"/>
  <c r="H111" i="3"/>
  <c r="J111" i="3"/>
  <c r="K111" i="3" s="1"/>
  <c r="H112" i="3"/>
  <c r="J112" i="3"/>
  <c r="K112" i="3" s="1"/>
  <c r="H113" i="3"/>
  <c r="J113" i="3"/>
  <c r="K113" i="3" s="1"/>
  <c r="H114" i="3"/>
  <c r="I114" i="3" s="1"/>
  <c r="J114" i="3"/>
  <c r="K114" i="3" s="1"/>
  <c r="H115" i="3"/>
  <c r="J115" i="3"/>
  <c r="K115" i="3" s="1"/>
  <c r="H116" i="3"/>
  <c r="J116" i="3"/>
  <c r="K116" i="3" s="1"/>
  <c r="H117" i="3"/>
  <c r="J117" i="3"/>
  <c r="K117" i="3" s="1"/>
  <c r="H118" i="3"/>
  <c r="I118" i="3" s="1"/>
  <c r="J118" i="3"/>
  <c r="K118" i="3" s="1"/>
  <c r="H82" i="3"/>
  <c r="I82" i="3" s="1"/>
  <c r="J82" i="3"/>
  <c r="K82" i="3" s="1"/>
  <c r="H83" i="3"/>
  <c r="I83" i="3" s="1"/>
  <c r="J83" i="3"/>
  <c r="K83" i="3" s="1"/>
  <c r="H84" i="3"/>
  <c r="I84" i="3" s="1"/>
  <c r="J84" i="3"/>
  <c r="K84" i="3" s="1"/>
  <c r="H85" i="3"/>
  <c r="I85" i="3" s="1"/>
  <c r="J85" i="3"/>
  <c r="K85" i="3" s="1"/>
  <c r="H86" i="3"/>
  <c r="I86" i="3" s="1"/>
  <c r="J86" i="3"/>
  <c r="K86" i="3" s="1"/>
  <c r="H87" i="3"/>
  <c r="I87" i="3" s="1"/>
  <c r="J87" i="3"/>
  <c r="K87" i="3" s="1"/>
  <c r="H88" i="3"/>
  <c r="I88" i="3" s="1"/>
  <c r="J88" i="3"/>
  <c r="K88" i="3" s="1"/>
  <c r="H89" i="3"/>
  <c r="I89" i="3" s="1"/>
  <c r="J89" i="3"/>
  <c r="K89" i="3" s="1"/>
  <c r="H90" i="3"/>
  <c r="I90" i="3" s="1"/>
  <c r="J90" i="3"/>
  <c r="K90" i="3" s="1"/>
  <c r="H91" i="3"/>
  <c r="I91" i="3" s="1"/>
  <c r="J91" i="3"/>
  <c r="K91" i="3" s="1"/>
  <c r="H92" i="3"/>
  <c r="I92" i="3" s="1"/>
  <c r="J92" i="3"/>
  <c r="K92" i="3" s="1"/>
  <c r="H93" i="3"/>
  <c r="J93" i="3"/>
  <c r="K93" i="3" s="1"/>
  <c r="H94" i="3"/>
  <c r="J94" i="3"/>
  <c r="K94" i="3" s="1"/>
  <c r="H95" i="3"/>
  <c r="I95" i="3" s="1"/>
  <c r="J95" i="3"/>
  <c r="K95" i="3" s="1"/>
  <c r="H96" i="3"/>
  <c r="J96" i="3"/>
  <c r="K96" i="3" s="1"/>
  <c r="H62" i="3"/>
  <c r="I62" i="3" s="1"/>
  <c r="J62" i="3"/>
  <c r="K62" i="3" s="1"/>
  <c r="H63" i="3"/>
  <c r="I63" i="3" s="1"/>
  <c r="J63" i="3"/>
  <c r="K63" i="3" s="1"/>
  <c r="H64" i="3"/>
  <c r="I64" i="3" s="1"/>
  <c r="J64" i="3"/>
  <c r="K64" i="3" s="1"/>
  <c r="H65" i="3"/>
  <c r="I65" i="3" s="1"/>
  <c r="J65" i="3"/>
  <c r="K65" i="3" s="1"/>
  <c r="H66" i="3"/>
  <c r="I66" i="3" s="1"/>
  <c r="J66" i="3"/>
  <c r="K66" i="3" s="1"/>
  <c r="H67" i="3"/>
  <c r="I67" i="3" s="1"/>
  <c r="J67" i="3"/>
  <c r="K67" i="3" s="1"/>
  <c r="H68" i="3"/>
  <c r="I68" i="3" s="1"/>
  <c r="J68" i="3"/>
  <c r="K68" i="3" s="1"/>
  <c r="H69" i="3"/>
  <c r="I69" i="3" s="1"/>
  <c r="J69" i="3"/>
  <c r="K69" i="3" s="1"/>
  <c r="H70" i="3"/>
  <c r="I70" i="3" s="1"/>
  <c r="J70" i="3"/>
  <c r="K70" i="3" s="1"/>
  <c r="H71" i="3"/>
  <c r="I71" i="3" s="1"/>
  <c r="J71" i="3"/>
  <c r="K71" i="3" s="1"/>
  <c r="H72" i="3"/>
  <c r="I72" i="3" s="1"/>
  <c r="J72" i="3"/>
  <c r="K72" i="3" s="1"/>
  <c r="H73" i="3"/>
  <c r="I73" i="3" s="1"/>
  <c r="J73" i="3"/>
  <c r="K73" i="3" s="1"/>
  <c r="H74" i="3"/>
  <c r="I74" i="3" s="1"/>
  <c r="J74" i="3"/>
  <c r="K74" i="3" s="1"/>
  <c r="H75" i="3"/>
  <c r="I75" i="3" s="1"/>
  <c r="J75" i="3"/>
  <c r="K75" i="3" s="1"/>
  <c r="H76" i="3"/>
  <c r="I76" i="3" s="1"/>
  <c r="J76" i="3"/>
  <c r="K76" i="3" s="1"/>
  <c r="H77" i="3"/>
  <c r="I77" i="3" s="1"/>
  <c r="J77" i="3"/>
  <c r="K77" i="3" s="1"/>
  <c r="H78" i="3"/>
  <c r="I78" i="3" s="1"/>
  <c r="J78" i="3"/>
  <c r="K78" i="3" s="1"/>
  <c r="H79" i="3"/>
  <c r="I79" i="3" s="1"/>
  <c r="J79" i="3"/>
  <c r="K79" i="3" s="1"/>
  <c r="H80" i="3"/>
  <c r="I80" i="3" s="1"/>
  <c r="J80" i="3"/>
  <c r="K80" i="3" s="1"/>
  <c r="H81" i="3"/>
  <c r="I81" i="3" s="1"/>
  <c r="J81" i="3"/>
  <c r="K81" i="3" s="1"/>
  <c r="H37" i="3"/>
  <c r="I37" i="3" s="1"/>
  <c r="J37" i="3"/>
  <c r="K37" i="3" s="1"/>
  <c r="H38" i="3"/>
  <c r="I38" i="3" s="1"/>
  <c r="J38" i="3"/>
  <c r="K38" i="3" s="1"/>
  <c r="H39" i="3"/>
  <c r="I39" i="3" s="1"/>
  <c r="J39" i="3"/>
  <c r="K39" i="3" s="1"/>
  <c r="H40" i="3"/>
  <c r="I40" i="3" s="1"/>
  <c r="J40" i="3"/>
  <c r="K40" i="3" s="1"/>
  <c r="H41" i="3"/>
  <c r="I41" i="3" s="1"/>
  <c r="J41" i="3"/>
  <c r="K41" i="3" s="1"/>
  <c r="H42" i="3"/>
  <c r="I42" i="3" s="1"/>
  <c r="J42" i="3"/>
  <c r="K42" i="3" s="1"/>
  <c r="H43" i="3"/>
  <c r="I43" i="3" s="1"/>
  <c r="J43" i="3"/>
  <c r="K43" i="3" s="1"/>
  <c r="H44" i="3"/>
  <c r="I44" i="3" s="1"/>
  <c r="J44" i="3"/>
  <c r="K44" i="3" s="1"/>
  <c r="H45" i="3"/>
  <c r="I45" i="3" s="1"/>
  <c r="J45" i="3"/>
  <c r="K45" i="3" s="1"/>
  <c r="H46" i="3"/>
  <c r="I46" i="3" s="1"/>
  <c r="J46" i="3"/>
  <c r="K46" i="3" s="1"/>
  <c r="H47" i="3"/>
  <c r="I47" i="3" s="1"/>
  <c r="J47" i="3"/>
  <c r="K47" i="3" s="1"/>
  <c r="H48" i="3"/>
  <c r="I48" i="3" s="1"/>
  <c r="J48" i="3"/>
  <c r="K48" i="3" s="1"/>
  <c r="H49" i="3"/>
  <c r="I49" i="3" s="1"/>
  <c r="J49" i="3"/>
  <c r="K49" i="3" s="1"/>
  <c r="H50" i="3"/>
  <c r="I50" i="3" s="1"/>
  <c r="J50" i="3"/>
  <c r="K50" i="3" s="1"/>
  <c r="H51" i="3"/>
  <c r="I51" i="3" s="1"/>
  <c r="J51" i="3"/>
  <c r="K51" i="3" s="1"/>
  <c r="H52" i="3"/>
  <c r="I52" i="3" s="1"/>
  <c r="J52" i="3"/>
  <c r="K52" i="3" s="1"/>
  <c r="H53" i="3"/>
  <c r="I53" i="3" s="1"/>
  <c r="J53" i="3"/>
  <c r="K53" i="3" s="1"/>
  <c r="H55" i="3"/>
  <c r="I55" i="3" s="1"/>
  <c r="J55" i="3"/>
  <c r="K55" i="3" s="1"/>
  <c r="H56" i="3"/>
  <c r="I56" i="3" s="1"/>
  <c r="J56" i="3"/>
  <c r="K56" i="3" s="1"/>
  <c r="H57" i="3"/>
  <c r="I57" i="3" s="1"/>
  <c r="J57" i="3"/>
  <c r="K57" i="3" s="1"/>
  <c r="H58" i="3"/>
  <c r="I58" i="3" s="1"/>
  <c r="J58" i="3"/>
  <c r="K58" i="3" s="1"/>
  <c r="H59" i="3"/>
  <c r="I59" i="3" s="1"/>
  <c r="J59" i="3"/>
  <c r="K59" i="3" s="1"/>
  <c r="H60" i="3"/>
  <c r="I60" i="3" s="1"/>
  <c r="J60" i="3"/>
  <c r="K60" i="3" s="1"/>
  <c r="H61" i="3"/>
  <c r="I61" i="3" s="1"/>
  <c r="J61" i="3"/>
  <c r="K61" i="3" s="1"/>
  <c r="H3" i="3"/>
  <c r="I3" i="3" s="1"/>
  <c r="J3" i="3"/>
  <c r="K3" i="3" s="1"/>
  <c r="H4" i="3"/>
  <c r="I4" i="3" s="1"/>
  <c r="J4" i="3"/>
  <c r="K4" i="3" s="1"/>
  <c r="H5" i="3"/>
  <c r="I5" i="3" s="1"/>
  <c r="J5" i="3"/>
  <c r="K5" i="3" s="1"/>
  <c r="H6" i="3"/>
  <c r="I6" i="3" s="1"/>
  <c r="J6" i="3"/>
  <c r="K6" i="3" s="1"/>
  <c r="H7" i="3"/>
  <c r="I7" i="3" s="1"/>
  <c r="J7" i="3"/>
  <c r="K7" i="3" s="1"/>
  <c r="H8" i="3"/>
  <c r="I8" i="3" s="1"/>
  <c r="J8" i="3"/>
  <c r="K8" i="3" s="1"/>
  <c r="H9" i="3"/>
  <c r="I9" i="3" s="1"/>
  <c r="J9" i="3"/>
  <c r="K9" i="3" s="1"/>
  <c r="H10" i="3"/>
  <c r="I10" i="3" s="1"/>
  <c r="J10" i="3"/>
  <c r="K10" i="3" s="1"/>
  <c r="H33" i="3"/>
  <c r="I33" i="3" s="1"/>
  <c r="J33" i="3"/>
  <c r="K33" i="3" s="1"/>
  <c r="H34" i="3"/>
  <c r="I34" i="3" s="1"/>
  <c r="J34" i="3"/>
  <c r="K34" i="3" s="1"/>
  <c r="H35" i="3"/>
  <c r="I35" i="3" s="1"/>
  <c r="J35" i="3"/>
  <c r="K35" i="3" s="1"/>
  <c r="H36" i="3"/>
  <c r="I36" i="3" s="1"/>
  <c r="J36" i="3"/>
  <c r="K36" i="3" s="1"/>
  <c r="J2" i="3"/>
  <c r="K2" i="3" s="1"/>
  <c r="H2" i="3"/>
  <c r="C48" i="6"/>
  <c r="H47" i="6"/>
  <c r="K47" i="6" s="1"/>
  <c r="G47" i="6"/>
  <c r="J47" i="6" s="1"/>
  <c r="F47" i="6"/>
  <c r="I47" i="6" s="1"/>
  <c r="D47" i="6"/>
  <c r="E47" i="6" s="1"/>
  <c r="K46" i="6"/>
  <c r="J46" i="6"/>
  <c r="D46" i="6"/>
  <c r="E46" i="6" s="1"/>
  <c r="K44" i="6"/>
  <c r="J44" i="6"/>
  <c r="D44" i="6"/>
  <c r="E44" i="6" s="1"/>
  <c r="C39" i="6"/>
  <c r="H38" i="6"/>
  <c r="K38" i="6" s="1"/>
  <c r="G38" i="6"/>
  <c r="J38" i="6" s="1"/>
  <c r="F38" i="6"/>
  <c r="I38" i="6" s="1"/>
  <c r="D38" i="6"/>
  <c r="E38" i="6" s="1"/>
  <c r="H37" i="6"/>
  <c r="K37" i="6" s="1"/>
  <c r="G37" i="6"/>
  <c r="J37" i="6" s="1"/>
  <c r="F37" i="6"/>
  <c r="I37" i="6" s="1"/>
  <c r="D37" i="6"/>
  <c r="E37" i="6" s="1"/>
  <c r="H35" i="6"/>
  <c r="K35" i="6" s="1"/>
  <c r="G35" i="6"/>
  <c r="J35" i="6" s="1"/>
  <c r="F35" i="6"/>
  <c r="I35" i="6" s="1"/>
  <c r="D35" i="6"/>
  <c r="E35" i="6" s="1"/>
  <c r="H34" i="6"/>
  <c r="K34" i="6" s="1"/>
  <c r="G34" i="6"/>
  <c r="J34" i="6" s="1"/>
  <c r="F34" i="6"/>
  <c r="I34" i="6" s="1"/>
  <c r="D34" i="6"/>
  <c r="E34" i="6" s="1"/>
  <c r="H33" i="6"/>
  <c r="K33" i="6" s="1"/>
  <c r="G33" i="6"/>
  <c r="J33" i="6" s="1"/>
  <c r="F33" i="6"/>
  <c r="I33" i="6" s="1"/>
  <c r="D33" i="6"/>
  <c r="E33" i="6" s="1"/>
  <c r="H31" i="6"/>
  <c r="K31" i="6" s="1"/>
  <c r="G31" i="6"/>
  <c r="J31" i="6" s="1"/>
  <c r="F31" i="6"/>
  <c r="I31" i="6" s="1"/>
  <c r="D31" i="6"/>
  <c r="E31" i="6" s="1"/>
  <c r="H30" i="6"/>
  <c r="K30" i="6" s="1"/>
  <c r="G30" i="6"/>
  <c r="J30" i="6" s="1"/>
  <c r="F30" i="6"/>
  <c r="I30" i="6" s="1"/>
  <c r="D30" i="6"/>
  <c r="E30" i="6" s="1"/>
  <c r="C26" i="6"/>
  <c r="H25" i="6"/>
  <c r="K25" i="6" s="1"/>
  <c r="G25" i="6"/>
  <c r="J25" i="6" s="1"/>
  <c r="F25" i="6"/>
  <c r="I25" i="6" s="1"/>
  <c r="D25" i="6"/>
  <c r="E25" i="6" s="1"/>
  <c r="H23" i="6"/>
  <c r="K23" i="6" s="1"/>
  <c r="G23" i="6"/>
  <c r="J23" i="6" s="1"/>
  <c r="F23" i="6"/>
  <c r="I23" i="6" s="1"/>
  <c r="D23" i="6"/>
  <c r="E23" i="6" s="1"/>
  <c r="H22" i="6"/>
  <c r="K22" i="6" s="1"/>
  <c r="G22" i="6"/>
  <c r="J22" i="6" s="1"/>
  <c r="F22" i="6"/>
  <c r="I22" i="6" s="1"/>
  <c r="D22" i="6"/>
  <c r="E22" i="6" s="1"/>
  <c r="H21" i="6"/>
  <c r="K21" i="6" s="1"/>
  <c r="G21" i="6"/>
  <c r="J21" i="6" s="1"/>
  <c r="F21" i="6"/>
  <c r="I21" i="6" s="1"/>
  <c r="D21" i="6"/>
  <c r="E21" i="6" s="1"/>
  <c r="H20" i="6"/>
  <c r="K20" i="6" s="1"/>
  <c r="G20" i="6"/>
  <c r="J20" i="6" s="1"/>
  <c r="F20" i="6"/>
  <c r="I20" i="6" s="1"/>
  <c r="D20" i="6"/>
  <c r="E20" i="6" s="1"/>
  <c r="H18" i="6"/>
  <c r="K18" i="6" s="1"/>
  <c r="G18" i="6"/>
  <c r="J18" i="6" s="1"/>
  <c r="F18" i="6"/>
  <c r="I18" i="6" s="1"/>
  <c r="D18" i="6"/>
  <c r="E18" i="6" s="1"/>
  <c r="H17" i="6"/>
  <c r="K17" i="6" s="1"/>
  <c r="G17" i="6"/>
  <c r="J17" i="6" s="1"/>
  <c r="F17" i="6"/>
  <c r="I17" i="6" s="1"/>
  <c r="D17" i="6"/>
  <c r="E17" i="6" s="1"/>
  <c r="C14" i="6"/>
  <c r="H13" i="6"/>
  <c r="K13" i="6" s="1"/>
  <c r="G13" i="6"/>
  <c r="J13" i="6" s="1"/>
  <c r="F13" i="6"/>
  <c r="I13" i="6" s="1"/>
  <c r="D13" i="6"/>
  <c r="E13" i="6" s="1"/>
  <c r="H11" i="6"/>
  <c r="K11" i="6" s="1"/>
  <c r="G11" i="6"/>
  <c r="J11" i="6" s="1"/>
  <c r="F11" i="6"/>
  <c r="I11" i="6" s="1"/>
  <c r="D11" i="6"/>
  <c r="E11" i="6" s="1"/>
  <c r="H9" i="6"/>
  <c r="K9" i="6" s="1"/>
  <c r="G9" i="6"/>
  <c r="J9" i="6" s="1"/>
  <c r="F9" i="6"/>
  <c r="I9" i="6" s="1"/>
  <c r="D9" i="6"/>
  <c r="E9" i="6" s="1"/>
  <c r="H8" i="6"/>
  <c r="K8" i="6" s="1"/>
  <c r="G8" i="6"/>
  <c r="J8" i="6" s="1"/>
  <c r="F8" i="6"/>
  <c r="I8" i="6" s="1"/>
  <c r="D8" i="6"/>
  <c r="E8" i="6" s="1"/>
  <c r="H4" i="6"/>
  <c r="K4" i="6" s="1"/>
  <c r="G4" i="6"/>
  <c r="J4" i="6" s="1"/>
  <c r="F4" i="6"/>
  <c r="I4" i="6" s="1"/>
  <c r="D4" i="6"/>
  <c r="E4" i="6" s="1"/>
  <c r="C44" i="5"/>
  <c r="H43" i="5"/>
  <c r="K43" i="5" s="1"/>
  <c r="G43" i="5"/>
  <c r="J43" i="5" s="1"/>
  <c r="F43" i="5"/>
  <c r="I43" i="5" s="1"/>
  <c r="D43" i="5"/>
  <c r="E43" i="5" s="1"/>
  <c r="H42" i="5"/>
  <c r="K42" i="5" s="1"/>
  <c r="G42" i="5"/>
  <c r="J42" i="5" s="1"/>
  <c r="F42" i="5"/>
  <c r="I42" i="5" s="1"/>
  <c r="D42" i="5"/>
  <c r="E42" i="5" s="1"/>
  <c r="H40" i="5"/>
  <c r="K40" i="5" s="1"/>
  <c r="G40" i="5"/>
  <c r="J40" i="5" s="1"/>
  <c r="F40" i="5"/>
  <c r="I40" i="5" s="1"/>
  <c r="D40" i="5"/>
  <c r="E40" i="5" s="1"/>
  <c r="C35" i="5"/>
  <c r="H34" i="5"/>
  <c r="K34" i="5" s="1"/>
  <c r="G34" i="5"/>
  <c r="J34" i="5" s="1"/>
  <c r="F34" i="5"/>
  <c r="I34" i="5" s="1"/>
  <c r="D34" i="5"/>
  <c r="E34" i="5" s="1"/>
  <c r="H32" i="5"/>
  <c r="K32" i="5" s="1"/>
  <c r="G32" i="5"/>
  <c r="J32" i="5" s="1"/>
  <c r="F32" i="5"/>
  <c r="I32" i="5" s="1"/>
  <c r="D32" i="5"/>
  <c r="E32" i="5" s="1"/>
  <c r="H30" i="5"/>
  <c r="K30" i="5" s="1"/>
  <c r="G30" i="5"/>
  <c r="J30" i="5" s="1"/>
  <c r="F30" i="5"/>
  <c r="I30" i="5" s="1"/>
  <c r="D30" i="5"/>
  <c r="E30" i="5" s="1"/>
  <c r="H29" i="5"/>
  <c r="K29" i="5" s="1"/>
  <c r="G29" i="5"/>
  <c r="J29" i="5" s="1"/>
  <c r="F29" i="5"/>
  <c r="I29" i="5" s="1"/>
  <c r="D29" i="5"/>
  <c r="E29" i="5" s="1"/>
  <c r="C25" i="5"/>
  <c r="H24" i="5"/>
  <c r="K24" i="5" s="1"/>
  <c r="G24" i="5"/>
  <c r="J24" i="5" s="1"/>
  <c r="F24" i="5"/>
  <c r="I24" i="5" s="1"/>
  <c r="D24" i="5"/>
  <c r="E24" i="5" s="1"/>
  <c r="H23" i="5"/>
  <c r="K23" i="5" s="1"/>
  <c r="G23" i="5"/>
  <c r="J23" i="5" s="1"/>
  <c r="F23" i="5"/>
  <c r="I23" i="5" s="1"/>
  <c r="D23" i="5"/>
  <c r="E23" i="5" s="1"/>
  <c r="H22" i="5"/>
  <c r="K22" i="5" s="1"/>
  <c r="G22" i="5"/>
  <c r="J22" i="5" s="1"/>
  <c r="F22" i="5"/>
  <c r="I22" i="5" s="1"/>
  <c r="D22" i="5"/>
  <c r="E22" i="5" s="1"/>
  <c r="H21" i="5"/>
  <c r="K21" i="5" s="1"/>
  <c r="G21" i="5"/>
  <c r="J21" i="5" s="1"/>
  <c r="F21" i="5"/>
  <c r="I21" i="5" s="1"/>
  <c r="D21" i="5"/>
  <c r="E21" i="5" s="1"/>
  <c r="H20" i="5"/>
  <c r="K20" i="5" s="1"/>
  <c r="G20" i="5"/>
  <c r="J20" i="5" s="1"/>
  <c r="F20" i="5"/>
  <c r="I20" i="5" s="1"/>
  <c r="D20" i="5"/>
  <c r="E20" i="5" s="1"/>
  <c r="H19" i="5"/>
  <c r="K19" i="5" s="1"/>
  <c r="G19" i="5"/>
  <c r="J19" i="5" s="1"/>
  <c r="F19" i="5"/>
  <c r="I19" i="5" s="1"/>
  <c r="D19" i="5"/>
  <c r="E19" i="5" s="1"/>
  <c r="H17" i="5"/>
  <c r="K17" i="5" s="1"/>
  <c r="G17" i="5"/>
  <c r="J17" i="5" s="1"/>
  <c r="F17" i="5"/>
  <c r="I17" i="5" s="1"/>
  <c r="D17" i="5"/>
  <c r="E17" i="5" s="1"/>
  <c r="C14" i="5"/>
  <c r="H9" i="5"/>
  <c r="K9" i="5" s="1"/>
  <c r="G9" i="5"/>
  <c r="J9" i="5" s="1"/>
  <c r="F9" i="5"/>
  <c r="I9" i="5" s="1"/>
  <c r="D9" i="5"/>
  <c r="E9" i="5" s="1"/>
  <c r="H5" i="5"/>
  <c r="K5" i="5" s="1"/>
  <c r="G5" i="5"/>
  <c r="J5" i="5" s="1"/>
  <c r="F5" i="5"/>
  <c r="I5" i="5" s="1"/>
  <c r="D5" i="5"/>
  <c r="E5" i="5" s="1"/>
  <c r="H4" i="5"/>
  <c r="K4" i="5" s="1"/>
  <c r="G4" i="5"/>
  <c r="J4" i="5" s="1"/>
  <c r="F4" i="5"/>
  <c r="I4" i="5" s="1"/>
  <c r="D4" i="5"/>
  <c r="E4" i="5" s="1"/>
  <c r="C44" i="4"/>
  <c r="H43" i="4"/>
  <c r="K43" i="4" s="1"/>
  <c r="G43" i="4"/>
  <c r="J43" i="4" s="1"/>
  <c r="F43" i="4"/>
  <c r="I43" i="4" s="1"/>
  <c r="D43" i="4"/>
  <c r="E43" i="4" s="1"/>
  <c r="H42" i="4"/>
  <c r="K42" i="4" s="1"/>
  <c r="G42" i="4"/>
  <c r="J42" i="4" s="1"/>
  <c r="F42" i="4"/>
  <c r="I42" i="4" s="1"/>
  <c r="D42" i="4"/>
  <c r="E42" i="4" s="1"/>
  <c r="C36" i="4"/>
  <c r="H35" i="4"/>
  <c r="K35" i="4" s="1"/>
  <c r="G35" i="4"/>
  <c r="J35" i="4" s="1"/>
  <c r="F35" i="4"/>
  <c r="I35" i="4" s="1"/>
  <c r="D35" i="4"/>
  <c r="E35" i="4" s="1"/>
  <c r="H33" i="4"/>
  <c r="K33" i="4" s="1"/>
  <c r="G33" i="4"/>
  <c r="J33" i="4" s="1"/>
  <c r="F33" i="4"/>
  <c r="I33" i="4" s="1"/>
  <c r="D33" i="4"/>
  <c r="E33" i="4" s="1"/>
  <c r="H32" i="4"/>
  <c r="K32" i="4" s="1"/>
  <c r="G32" i="4"/>
  <c r="J32" i="4" s="1"/>
  <c r="F32" i="4"/>
  <c r="I32" i="4" s="1"/>
  <c r="D32" i="4"/>
  <c r="E32" i="4" s="1"/>
  <c r="H30" i="4"/>
  <c r="K30" i="4" s="1"/>
  <c r="G30" i="4"/>
  <c r="J30" i="4" s="1"/>
  <c r="F30" i="4"/>
  <c r="I30" i="4" s="1"/>
  <c r="D30" i="4"/>
  <c r="E30" i="4" s="1"/>
  <c r="H23" i="4"/>
  <c r="K23" i="4" s="1"/>
  <c r="G23" i="4"/>
  <c r="J23" i="4" s="1"/>
  <c r="F23" i="4"/>
  <c r="I23" i="4" s="1"/>
  <c r="D23" i="4"/>
  <c r="E23" i="4" s="1"/>
  <c r="H21" i="4"/>
  <c r="K21" i="4" s="1"/>
  <c r="G21" i="4"/>
  <c r="J21" i="4" s="1"/>
  <c r="F21" i="4"/>
  <c r="I21" i="4" s="1"/>
  <c r="D21" i="4"/>
  <c r="E21" i="4" s="1"/>
  <c r="H20" i="4"/>
  <c r="K20" i="4" s="1"/>
  <c r="G20" i="4"/>
  <c r="J20" i="4" s="1"/>
  <c r="F20" i="4"/>
  <c r="I20" i="4" s="1"/>
  <c r="D20" i="4"/>
  <c r="E20" i="4" s="1"/>
  <c r="H17" i="4"/>
  <c r="K17" i="4" s="1"/>
  <c r="G17" i="4"/>
  <c r="J17" i="4" s="1"/>
  <c r="F17" i="4"/>
  <c r="I17" i="4" s="1"/>
  <c r="D17" i="4"/>
  <c r="E17" i="4" s="1"/>
  <c r="C14" i="4"/>
  <c r="H13" i="4"/>
  <c r="K13" i="4" s="1"/>
  <c r="G13" i="4"/>
  <c r="J13" i="4" s="1"/>
  <c r="F13" i="4"/>
  <c r="I13" i="4" s="1"/>
  <c r="D13" i="4"/>
  <c r="E13" i="4" s="1"/>
  <c r="H11" i="4"/>
  <c r="K11" i="4" s="1"/>
  <c r="G11" i="4"/>
  <c r="J11" i="4" s="1"/>
  <c r="F11" i="4"/>
  <c r="I11" i="4" s="1"/>
  <c r="D11" i="4"/>
  <c r="E11" i="4" s="1"/>
  <c r="H4" i="4"/>
  <c r="K4" i="4" s="1"/>
  <c r="G4" i="4"/>
  <c r="J4" i="4" s="1"/>
  <c r="F4" i="4"/>
  <c r="I4" i="4" s="1"/>
  <c r="D4" i="4"/>
  <c r="E4" i="4" s="1"/>
  <c r="D39" i="1"/>
  <c r="E39" i="1" s="1"/>
  <c r="F39" i="1"/>
  <c r="I39" i="1" s="1"/>
  <c r="G39" i="1"/>
  <c r="J39" i="1" s="1"/>
  <c r="H39" i="1"/>
  <c r="K39" i="1" s="1"/>
  <c r="D40" i="1"/>
  <c r="E40" i="1" s="1"/>
  <c r="F40" i="1"/>
  <c r="I40" i="1" s="1"/>
  <c r="G40" i="1"/>
  <c r="J40" i="1" s="1"/>
  <c r="H40" i="1"/>
  <c r="K40" i="1" s="1"/>
  <c r="H33" i="1"/>
  <c r="K33" i="1" s="1"/>
  <c r="G33" i="1"/>
  <c r="J33" i="1" s="1"/>
  <c r="F33" i="1"/>
  <c r="I33" i="1" s="1"/>
  <c r="D33" i="1"/>
  <c r="E33" i="1" s="1"/>
  <c r="H31" i="1"/>
  <c r="K31" i="1" s="1"/>
  <c r="G31" i="1"/>
  <c r="J31" i="1" s="1"/>
  <c r="F31" i="1"/>
  <c r="I31" i="1" s="1"/>
  <c r="D31" i="1"/>
  <c r="E31" i="1" s="1"/>
  <c r="H30" i="1"/>
  <c r="K30" i="1" s="1"/>
  <c r="G30" i="1"/>
  <c r="J30" i="1" s="1"/>
  <c r="F30" i="1"/>
  <c r="I30" i="1" s="1"/>
  <c r="D30" i="1"/>
  <c r="E30" i="1" s="1"/>
  <c r="H29" i="1"/>
  <c r="K29" i="1" s="1"/>
  <c r="G29" i="1"/>
  <c r="J29" i="1" s="1"/>
  <c r="F29" i="1"/>
  <c r="I29" i="1" s="1"/>
  <c r="D29" i="1"/>
  <c r="E29" i="1" s="1"/>
  <c r="H28" i="1"/>
  <c r="K28" i="1" s="1"/>
  <c r="G28" i="1"/>
  <c r="J28" i="1" s="1"/>
  <c r="F28" i="1"/>
  <c r="I28" i="1" s="1"/>
  <c r="D28" i="1"/>
  <c r="E28" i="1" s="1"/>
  <c r="C34" i="1"/>
  <c r="D13" i="1"/>
  <c r="E13" i="1" s="1"/>
  <c r="F13" i="1"/>
  <c r="I13" i="1" s="1"/>
  <c r="G13" i="1"/>
  <c r="J13" i="1" s="1"/>
  <c r="H13" i="1"/>
  <c r="K13" i="1" s="1"/>
  <c r="D5" i="1"/>
  <c r="E5" i="1" s="1"/>
  <c r="F5" i="1"/>
  <c r="I5" i="1" s="1"/>
  <c r="G5" i="1"/>
  <c r="J5" i="1" s="1"/>
  <c r="H5" i="1"/>
  <c r="K5" i="1" s="1"/>
  <c r="D11" i="1"/>
  <c r="E11" i="1" s="1"/>
  <c r="F11" i="1"/>
  <c r="I11" i="1" s="1"/>
  <c r="G11" i="1"/>
  <c r="J11" i="1" s="1"/>
  <c r="H11" i="1"/>
  <c r="K11" i="1" s="1"/>
  <c r="H4" i="1"/>
  <c r="K4" i="1" s="1"/>
  <c r="G4" i="1"/>
  <c r="J4" i="1" s="1"/>
  <c r="D4" i="1"/>
  <c r="E4" i="1" s="1"/>
  <c r="D18" i="1"/>
  <c r="E18" i="1" s="1"/>
  <c r="F18" i="1"/>
  <c r="I18" i="1" s="1"/>
  <c r="G18" i="1"/>
  <c r="J18" i="1" s="1"/>
  <c r="H18" i="1"/>
  <c r="K18" i="1" s="1"/>
  <c r="D19" i="1"/>
  <c r="E19" i="1" s="1"/>
  <c r="F19" i="1"/>
  <c r="I19" i="1" s="1"/>
  <c r="G19" i="1"/>
  <c r="J19" i="1" s="1"/>
  <c r="H19" i="1"/>
  <c r="K19" i="1" s="1"/>
  <c r="D21" i="1"/>
  <c r="E21" i="1" s="1"/>
  <c r="F21" i="1"/>
  <c r="I21" i="1" s="1"/>
  <c r="G21" i="1"/>
  <c r="J21" i="1" s="1"/>
  <c r="H21" i="1"/>
  <c r="K21" i="1" s="1"/>
  <c r="H17" i="1"/>
  <c r="G17" i="1"/>
  <c r="F17" i="1"/>
  <c r="D17" i="1"/>
  <c r="E25" i="4" l="1"/>
  <c r="I2" i="3"/>
  <c r="P2" i="3" s="1"/>
  <c r="H276" i="3"/>
  <c r="C51" i="6"/>
  <c r="P262" i="3"/>
  <c r="Q262" i="3" s="1"/>
  <c r="P45" i="3"/>
  <c r="Q45" i="3" s="1"/>
  <c r="P41" i="3"/>
  <c r="Q41" i="3" s="1"/>
  <c r="P39" i="3"/>
  <c r="Q39" i="3" s="1"/>
  <c r="P37" i="3"/>
  <c r="Q37" i="3" s="1"/>
  <c r="P80" i="3"/>
  <c r="Q80" i="3" s="1"/>
  <c r="P78" i="3"/>
  <c r="Q78" i="3" s="1"/>
  <c r="P76" i="3"/>
  <c r="Q76" i="3" s="1"/>
  <c r="P74" i="3"/>
  <c r="Q74" i="3" s="1"/>
  <c r="P72" i="3"/>
  <c r="Q72" i="3" s="1"/>
  <c r="P68" i="3"/>
  <c r="Q68" i="3" s="1"/>
  <c r="P95" i="3"/>
  <c r="Q95" i="3" s="1"/>
  <c r="P91" i="3"/>
  <c r="Q91" i="3" s="1"/>
  <c r="P89" i="3"/>
  <c r="Q89" i="3" s="1"/>
  <c r="P87" i="3"/>
  <c r="Q87" i="3" s="1"/>
  <c r="P85" i="3"/>
  <c r="Q85" i="3" s="1"/>
  <c r="P83" i="3"/>
  <c r="Q83" i="3" s="1"/>
  <c r="P114" i="3"/>
  <c r="Q114" i="3" s="1"/>
  <c r="S114" i="3" s="1"/>
  <c r="P156" i="3"/>
  <c r="Q156" i="3" s="1"/>
  <c r="P148" i="3"/>
  <c r="Q148" i="3" s="1"/>
  <c r="P143" i="3"/>
  <c r="Q143" i="3" s="1"/>
  <c r="P176" i="3"/>
  <c r="Q176" i="3" s="1"/>
  <c r="P172" i="3"/>
  <c r="Q172" i="3" s="1"/>
  <c r="P168" i="3"/>
  <c r="Q168" i="3" s="1"/>
  <c r="P195" i="3"/>
  <c r="Q195" i="3" s="1"/>
  <c r="P187" i="3"/>
  <c r="Q187" i="3" s="1"/>
  <c r="P213" i="3"/>
  <c r="Q213" i="3" s="1"/>
  <c r="P209" i="3"/>
  <c r="Q209" i="3" s="1"/>
  <c r="P204" i="3"/>
  <c r="Q204" i="3" s="1"/>
  <c r="P200" i="3"/>
  <c r="Q200" i="3" s="1"/>
  <c r="P196" i="3"/>
  <c r="Q196" i="3" s="1"/>
  <c r="P230" i="3"/>
  <c r="Q230" i="3" s="1"/>
  <c r="P226" i="3"/>
  <c r="Q226" i="3" s="1"/>
  <c r="P220" i="3"/>
  <c r="Q220" i="3" s="1"/>
  <c r="P256" i="3"/>
  <c r="Q256" i="3" s="1"/>
  <c r="P247" i="3"/>
  <c r="Q247" i="3" s="1"/>
  <c r="P273" i="3"/>
  <c r="Q273" i="3" s="1"/>
  <c r="P269" i="3"/>
  <c r="Q269" i="3" s="1"/>
  <c r="P265" i="3"/>
  <c r="Q265" i="3" s="1"/>
  <c r="P261" i="3"/>
  <c r="Q261" i="3" s="1"/>
  <c r="P35" i="3"/>
  <c r="Q35" i="3" s="1"/>
  <c r="S35" i="3" s="1"/>
  <c r="P33" i="3"/>
  <c r="Q33" i="3" s="1"/>
  <c r="S33" i="3" s="1"/>
  <c r="P10" i="3"/>
  <c r="Q10" i="3" s="1"/>
  <c r="P61" i="3"/>
  <c r="Q61" i="3" s="1"/>
  <c r="P59" i="3"/>
  <c r="Q59" i="3" s="1"/>
  <c r="P57" i="3"/>
  <c r="Q57" i="3" s="1"/>
  <c r="P55" i="3"/>
  <c r="Q55" i="3" s="1"/>
  <c r="S55" i="3" s="1"/>
  <c r="P52" i="3"/>
  <c r="Q52" i="3" s="1"/>
  <c r="P50" i="3"/>
  <c r="Q50" i="3" s="1"/>
  <c r="P48" i="3"/>
  <c r="Q48" i="3" s="1"/>
  <c r="P46" i="3"/>
  <c r="Q46" i="3" s="1"/>
  <c r="P44" i="3"/>
  <c r="Q44" i="3" s="1"/>
  <c r="S44" i="3" s="1"/>
  <c r="P42" i="3"/>
  <c r="Q42" i="3" s="1"/>
  <c r="P38" i="3"/>
  <c r="Q38" i="3" s="1"/>
  <c r="P81" i="3"/>
  <c r="Q81" i="3" s="1"/>
  <c r="P79" i="3"/>
  <c r="Q79" i="3" s="1"/>
  <c r="P77" i="3"/>
  <c r="Q77" i="3" s="1"/>
  <c r="P75" i="3"/>
  <c r="Q75" i="3" s="1"/>
  <c r="P73" i="3"/>
  <c r="Q73" i="3" s="1"/>
  <c r="P67" i="3"/>
  <c r="Q67" i="3" s="1"/>
  <c r="P65" i="3"/>
  <c r="Q65" i="3" s="1"/>
  <c r="P63" i="3"/>
  <c r="Q63" i="3" s="1"/>
  <c r="P92" i="3"/>
  <c r="Q92" i="3" s="1"/>
  <c r="P90" i="3"/>
  <c r="Q90" i="3" s="1"/>
  <c r="P88" i="3"/>
  <c r="Q88" i="3" s="1"/>
  <c r="P86" i="3"/>
  <c r="Q86" i="3" s="1"/>
  <c r="P84" i="3"/>
  <c r="Q84" i="3" s="1"/>
  <c r="P169" i="3"/>
  <c r="Q169" i="3" s="1"/>
  <c r="P165" i="3"/>
  <c r="Q165" i="3" s="1"/>
  <c r="P161" i="3"/>
  <c r="Q161" i="3" s="1"/>
  <c r="P157" i="3"/>
  <c r="Q157" i="3" s="1"/>
  <c r="P192" i="3"/>
  <c r="Q192" i="3" s="1"/>
  <c r="P188" i="3"/>
  <c r="Q188" i="3" s="1"/>
  <c r="P235" i="3"/>
  <c r="Q235" i="3" s="1"/>
  <c r="P231" i="3"/>
  <c r="Q231" i="3" s="1"/>
  <c r="P221" i="3"/>
  <c r="Q221" i="3" s="1"/>
  <c r="P257" i="3"/>
  <c r="Q257" i="3" s="1"/>
  <c r="P253" i="3"/>
  <c r="Q253" i="3" s="1"/>
  <c r="P248" i="3"/>
  <c r="Q248" i="3" s="1"/>
  <c r="P244" i="3"/>
  <c r="Q244" i="3" s="1"/>
  <c r="P240" i="3"/>
  <c r="Q240" i="3" s="1"/>
  <c r="P274" i="3"/>
  <c r="Q274" i="3" s="1"/>
  <c r="P270" i="3"/>
  <c r="Q270" i="3" s="1"/>
  <c r="P266" i="3"/>
  <c r="Q266" i="3" s="1"/>
  <c r="P251" i="3"/>
  <c r="Q251" i="3" s="1"/>
  <c r="S251" i="3" s="1"/>
  <c r="P234" i="3"/>
  <c r="Q234" i="3" s="1"/>
  <c r="P243" i="3"/>
  <c r="Q243" i="3" s="1"/>
  <c r="P239" i="3"/>
  <c r="Q239" i="3" s="1"/>
  <c r="P227" i="3"/>
  <c r="Q227" i="3" s="1"/>
  <c r="P214" i="3"/>
  <c r="Q214" i="3" s="1"/>
  <c r="P210" i="3"/>
  <c r="Q210" i="3" s="1"/>
  <c r="P205" i="3"/>
  <c r="Q205" i="3" s="1"/>
  <c r="P201" i="3"/>
  <c r="Q201" i="3" s="1"/>
  <c r="P197" i="3"/>
  <c r="Q197" i="3" s="1"/>
  <c r="P217" i="3"/>
  <c r="Q217" i="3" s="1"/>
  <c r="P191" i="3"/>
  <c r="Q191" i="3" s="1"/>
  <c r="P184" i="3"/>
  <c r="Q184" i="3" s="1"/>
  <c r="P183" i="3"/>
  <c r="Q183" i="3" s="1"/>
  <c r="P179" i="3"/>
  <c r="Q179" i="3" s="1"/>
  <c r="P180" i="3"/>
  <c r="Q180" i="3" s="1"/>
  <c r="P173" i="3"/>
  <c r="Q173" i="3" s="1"/>
  <c r="P164" i="3"/>
  <c r="Q164" i="3" s="1"/>
  <c r="P160" i="3"/>
  <c r="Q160" i="3" s="1"/>
  <c r="S160" i="3" s="1"/>
  <c r="P152" i="3"/>
  <c r="Q152" i="3" s="1"/>
  <c r="P135" i="3"/>
  <c r="Q135" i="3" s="1"/>
  <c r="P131" i="3"/>
  <c r="Q131" i="3" s="1"/>
  <c r="P127" i="3"/>
  <c r="Q127" i="3" s="1"/>
  <c r="P139" i="3"/>
  <c r="Q139" i="3" s="1"/>
  <c r="P118" i="3"/>
  <c r="Q118" i="3" s="1"/>
  <c r="P123" i="3"/>
  <c r="Q123" i="3" s="1"/>
  <c r="P110" i="3"/>
  <c r="Q110" i="3" s="1"/>
  <c r="P106" i="3"/>
  <c r="Q106" i="3" s="1"/>
  <c r="P102" i="3"/>
  <c r="Q102" i="3" s="1"/>
  <c r="P82" i="3"/>
  <c r="Q82" i="3" s="1"/>
  <c r="P71" i="3"/>
  <c r="Q71" i="3" s="1"/>
  <c r="P69" i="3"/>
  <c r="Q69" i="3" s="1"/>
  <c r="P70" i="3"/>
  <c r="Q70" i="3" s="1"/>
  <c r="P60" i="3"/>
  <c r="Q60" i="3" s="1"/>
  <c r="P58" i="3"/>
  <c r="Q58" i="3" s="1"/>
  <c r="P56" i="3"/>
  <c r="Q56" i="3" s="1"/>
  <c r="P53" i="3"/>
  <c r="Q53" i="3" s="1"/>
  <c r="P51" i="3"/>
  <c r="Q51" i="3" s="1"/>
  <c r="P49" i="3"/>
  <c r="Q49" i="3" s="1"/>
  <c r="P47" i="3"/>
  <c r="Q47" i="3" s="1"/>
  <c r="P66" i="3"/>
  <c r="Q66" i="3" s="1"/>
  <c r="P64" i="3"/>
  <c r="Q64" i="3" s="1"/>
  <c r="P62" i="3"/>
  <c r="Q62" i="3" s="1"/>
  <c r="P43" i="3"/>
  <c r="Q43" i="3" s="1"/>
  <c r="P40" i="3"/>
  <c r="Q40" i="3" s="1"/>
  <c r="P36" i="3"/>
  <c r="Q36" i="3" s="1"/>
  <c r="P34" i="3"/>
  <c r="Q34" i="3" s="1"/>
  <c r="P9" i="3"/>
  <c r="Q9" i="3" s="1"/>
  <c r="P6" i="3"/>
  <c r="Q6" i="3" s="1"/>
  <c r="P8" i="3"/>
  <c r="Q8" i="3" s="1"/>
  <c r="P7" i="3"/>
  <c r="Q7" i="3" s="1"/>
  <c r="P5" i="3"/>
  <c r="Q5" i="3" s="1"/>
  <c r="P3" i="3"/>
  <c r="Q3" i="3" s="1"/>
  <c r="P4" i="3"/>
  <c r="Q4" i="3" s="1"/>
  <c r="O276" i="3"/>
  <c r="M276" i="3"/>
  <c r="K276" i="3"/>
  <c r="N276" i="3"/>
  <c r="I272" i="3"/>
  <c r="P272" i="3" s="1"/>
  <c r="Q272" i="3" s="1"/>
  <c r="I268" i="3"/>
  <c r="P268" i="3" s="1"/>
  <c r="Q268" i="3" s="1"/>
  <c r="I264" i="3"/>
  <c r="P264" i="3" s="1"/>
  <c r="Q264" i="3" s="1"/>
  <c r="S264" i="3" s="1"/>
  <c r="I260" i="3"/>
  <c r="P260" i="3" s="1"/>
  <c r="Q260" i="3" s="1"/>
  <c r="I255" i="3"/>
  <c r="P255" i="3" s="1"/>
  <c r="Q255" i="3" s="1"/>
  <c r="I250" i="3"/>
  <c r="P250" i="3" s="1"/>
  <c r="Q250" i="3" s="1"/>
  <c r="S250" i="3" s="1"/>
  <c r="I246" i="3"/>
  <c r="P246" i="3" s="1"/>
  <c r="Q246" i="3" s="1"/>
  <c r="I242" i="3"/>
  <c r="P242" i="3" s="1"/>
  <c r="Q242" i="3" s="1"/>
  <c r="I238" i="3"/>
  <c r="P238" i="3" s="1"/>
  <c r="Q238" i="3" s="1"/>
  <c r="I216" i="3"/>
  <c r="P216" i="3" s="1"/>
  <c r="Q216" i="3" s="1"/>
  <c r="I212" i="3"/>
  <c r="P212" i="3" s="1"/>
  <c r="Q212" i="3" s="1"/>
  <c r="I208" i="3"/>
  <c r="P208" i="3" s="1"/>
  <c r="Q208" i="3" s="1"/>
  <c r="I203" i="3"/>
  <c r="P203" i="3" s="1"/>
  <c r="Q203" i="3" s="1"/>
  <c r="I199" i="3"/>
  <c r="P199" i="3" s="1"/>
  <c r="Q199" i="3" s="1"/>
  <c r="I175" i="3"/>
  <c r="P175" i="3" s="1"/>
  <c r="Q175" i="3" s="1"/>
  <c r="I171" i="3"/>
  <c r="P171" i="3" s="1"/>
  <c r="Q171" i="3" s="1"/>
  <c r="I167" i="3"/>
  <c r="P167" i="3" s="1"/>
  <c r="Q167" i="3" s="1"/>
  <c r="I163" i="3"/>
  <c r="P163" i="3" s="1"/>
  <c r="Q163" i="3" s="1"/>
  <c r="I159" i="3"/>
  <c r="P159" i="3" s="1"/>
  <c r="Q159" i="3" s="1"/>
  <c r="I155" i="3"/>
  <c r="P155" i="3" s="1"/>
  <c r="Q155" i="3" s="1"/>
  <c r="I151" i="3"/>
  <c r="P151" i="3" s="1"/>
  <c r="Q151" i="3" s="1"/>
  <c r="I147" i="3"/>
  <c r="P147" i="3" s="1"/>
  <c r="Q147" i="3" s="1"/>
  <c r="I142" i="3"/>
  <c r="P142" i="3" s="1"/>
  <c r="Q142" i="3" s="1"/>
  <c r="I138" i="3"/>
  <c r="P138" i="3" s="1"/>
  <c r="Q138" i="3" s="1"/>
  <c r="I134" i="3"/>
  <c r="P134" i="3" s="1"/>
  <c r="Q134" i="3" s="1"/>
  <c r="I130" i="3"/>
  <c r="P130" i="3" s="1"/>
  <c r="Q130" i="3" s="1"/>
  <c r="I126" i="3"/>
  <c r="P126" i="3" s="1"/>
  <c r="Q126" i="3" s="1"/>
  <c r="I121" i="3"/>
  <c r="P121" i="3" s="1"/>
  <c r="Q121" i="3" s="1"/>
  <c r="I117" i="3"/>
  <c r="P117" i="3" s="1"/>
  <c r="Q117" i="3" s="1"/>
  <c r="I113" i="3"/>
  <c r="P113" i="3" s="1"/>
  <c r="Q113" i="3" s="1"/>
  <c r="I109" i="3"/>
  <c r="P109" i="3" s="1"/>
  <c r="Q109" i="3" s="1"/>
  <c r="I105" i="3"/>
  <c r="P105" i="3" s="1"/>
  <c r="Q105" i="3" s="1"/>
  <c r="I101" i="3"/>
  <c r="P101" i="3" s="1"/>
  <c r="Q101" i="3" s="1"/>
  <c r="I96" i="3"/>
  <c r="P96" i="3" s="1"/>
  <c r="Q96" i="3" s="1"/>
  <c r="I236" i="3"/>
  <c r="P236" i="3" s="1"/>
  <c r="Q236" i="3" s="1"/>
  <c r="I232" i="3"/>
  <c r="P232" i="3" s="1"/>
  <c r="Q232" i="3" s="1"/>
  <c r="I228" i="3"/>
  <c r="P228" i="3" s="1"/>
  <c r="Q228" i="3" s="1"/>
  <c r="I224" i="3"/>
  <c r="P224" i="3" s="1"/>
  <c r="Q224" i="3" s="1"/>
  <c r="I218" i="3"/>
  <c r="P218" i="3" s="1"/>
  <c r="Q218" i="3" s="1"/>
  <c r="I193" i="3"/>
  <c r="P193" i="3" s="1"/>
  <c r="Q193" i="3" s="1"/>
  <c r="I189" i="3"/>
  <c r="P189" i="3" s="1"/>
  <c r="Q189" i="3" s="1"/>
  <c r="I185" i="3"/>
  <c r="P185" i="3" s="1"/>
  <c r="Q185" i="3" s="1"/>
  <c r="I181" i="3"/>
  <c r="P181" i="3" s="1"/>
  <c r="Q181" i="3" s="1"/>
  <c r="I177" i="3"/>
  <c r="P177" i="3" s="1"/>
  <c r="Q177" i="3" s="1"/>
  <c r="I153" i="3"/>
  <c r="P153" i="3" s="1"/>
  <c r="Q153" i="3" s="1"/>
  <c r="I149" i="3"/>
  <c r="P149" i="3" s="1"/>
  <c r="Q149" i="3" s="1"/>
  <c r="I145" i="3"/>
  <c r="P145" i="3" s="1"/>
  <c r="Q145" i="3" s="1"/>
  <c r="I140" i="3"/>
  <c r="P140" i="3" s="1"/>
  <c r="Q140" i="3" s="1"/>
  <c r="S140" i="3" s="1"/>
  <c r="I136" i="3"/>
  <c r="P136" i="3" s="1"/>
  <c r="Q136" i="3" s="1"/>
  <c r="I132" i="3"/>
  <c r="P132" i="3" s="1"/>
  <c r="Q132" i="3" s="1"/>
  <c r="I128" i="3"/>
  <c r="P128" i="3" s="1"/>
  <c r="Q128" i="3" s="1"/>
  <c r="I124" i="3"/>
  <c r="P124" i="3" s="1"/>
  <c r="Q124" i="3" s="1"/>
  <c r="I119" i="3"/>
  <c r="P119" i="3" s="1"/>
  <c r="Q119" i="3" s="1"/>
  <c r="I115" i="3"/>
  <c r="P115" i="3" s="1"/>
  <c r="Q115" i="3" s="1"/>
  <c r="I111" i="3"/>
  <c r="P111" i="3" s="1"/>
  <c r="Q111" i="3" s="1"/>
  <c r="I107" i="3"/>
  <c r="P107" i="3" s="1"/>
  <c r="Q107" i="3" s="1"/>
  <c r="I103" i="3"/>
  <c r="P103" i="3" s="1"/>
  <c r="Q103" i="3" s="1"/>
  <c r="I97" i="3"/>
  <c r="P97" i="3" s="1"/>
  <c r="Q97" i="3" s="1"/>
  <c r="I93" i="3"/>
  <c r="P93" i="3" s="1"/>
  <c r="Q93" i="3" s="1"/>
  <c r="L276" i="3"/>
  <c r="I275" i="3"/>
  <c r="P275" i="3" s="1"/>
  <c r="Q275" i="3" s="1"/>
  <c r="I271" i="3"/>
  <c r="P271" i="3" s="1"/>
  <c r="Q271" i="3" s="1"/>
  <c r="I267" i="3"/>
  <c r="P267" i="3" s="1"/>
  <c r="Q267" i="3" s="1"/>
  <c r="I263" i="3"/>
  <c r="P263" i="3" s="1"/>
  <c r="Q263" i="3" s="1"/>
  <c r="I259" i="3"/>
  <c r="P259" i="3" s="1"/>
  <c r="Q259" i="3" s="1"/>
  <c r="I254" i="3"/>
  <c r="P254" i="3" s="1"/>
  <c r="Q254" i="3" s="1"/>
  <c r="I249" i="3"/>
  <c r="P249" i="3" s="1"/>
  <c r="Q249" i="3" s="1"/>
  <c r="I245" i="3"/>
  <c r="P245" i="3" s="1"/>
  <c r="Q245" i="3" s="1"/>
  <c r="I241" i="3"/>
  <c r="P241" i="3" s="1"/>
  <c r="Q241" i="3" s="1"/>
  <c r="I237" i="3"/>
  <c r="P237" i="3" s="1"/>
  <c r="Q237" i="3" s="1"/>
  <c r="I233" i="3"/>
  <c r="P233" i="3" s="1"/>
  <c r="Q233" i="3" s="1"/>
  <c r="I229" i="3"/>
  <c r="P229" i="3" s="1"/>
  <c r="Q229" i="3" s="1"/>
  <c r="I225" i="3"/>
  <c r="P225" i="3" s="1"/>
  <c r="Q225" i="3" s="1"/>
  <c r="I219" i="3"/>
  <c r="P219" i="3" s="1"/>
  <c r="Q219" i="3" s="1"/>
  <c r="I215" i="3"/>
  <c r="P215" i="3" s="1"/>
  <c r="Q215" i="3" s="1"/>
  <c r="I211" i="3"/>
  <c r="P211" i="3" s="1"/>
  <c r="Q211" i="3" s="1"/>
  <c r="I206" i="3"/>
  <c r="P206" i="3" s="1"/>
  <c r="Q206" i="3" s="1"/>
  <c r="I202" i="3"/>
  <c r="P202" i="3" s="1"/>
  <c r="Q202" i="3" s="1"/>
  <c r="I198" i="3"/>
  <c r="P198" i="3" s="1"/>
  <c r="Q198" i="3" s="1"/>
  <c r="I194" i="3"/>
  <c r="P194" i="3" s="1"/>
  <c r="Q194" i="3" s="1"/>
  <c r="I190" i="3"/>
  <c r="P190" i="3" s="1"/>
  <c r="Q190" i="3" s="1"/>
  <c r="I186" i="3"/>
  <c r="P186" i="3" s="1"/>
  <c r="Q186" i="3" s="1"/>
  <c r="I182" i="3"/>
  <c r="P182" i="3" s="1"/>
  <c r="Q182" i="3" s="1"/>
  <c r="I178" i="3"/>
  <c r="P178" i="3" s="1"/>
  <c r="Q178" i="3" s="1"/>
  <c r="I174" i="3"/>
  <c r="P174" i="3" s="1"/>
  <c r="Q174" i="3" s="1"/>
  <c r="I170" i="3"/>
  <c r="P170" i="3" s="1"/>
  <c r="Q170" i="3" s="1"/>
  <c r="I166" i="3"/>
  <c r="P166" i="3" s="1"/>
  <c r="Q166" i="3" s="1"/>
  <c r="I162" i="3"/>
  <c r="P162" i="3" s="1"/>
  <c r="Q162" i="3" s="1"/>
  <c r="I158" i="3"/>
  <c r="P158" i="3" s="1"/>
  <c r="Q158" i="3" s="1"/>
  <c r="I154" i="3"/>
  <c r="P154" i="3" s="1"/>
  <c r="Q154" i="3" s="1"/>
  <c r="I150" i="3"/>
  <c r="P150" i="3" s="1"/>
  <c r="Q150" i="3" s="1"/>
  <c r="I146" i="3"/>
  <c r="P146" i="3" s="1"/>
  <c r="Q146" i="3" s="1"/>
  <c r="I141" i="3"/>
  <c r="P141" i="3" s="1"/>
  <c r="Q141" i="3" s="1"/>
  <c r="I137" i="3"/>
  <c r="P137" i="3" s="1"/>
  <c r="Q137" i="3" s="1"/>
  <c r="I133" i="3"/>
  <c r="P133" i="3" s="1"/>
  <c r="Q133" i="3" s="1"/>
  <c r="I129" i="3"/>
  <c r="P129" i="3" s="1"/>
  <c r="Q129" i="3" s="1"/>
  <c r="P125" i="3"/>
  <c r="Q125" i="3" s="1"/>
  <c r="I120" i="3"/>
  <c r="P120" i="3" s="1"/>
  <c r="Q120" i="3" s="1"/>
  <c r="I116" i="3"/>
  <c r="P116" i="3" s="1"/>
  <c r="Q116" i="3" s="1"/>
  <c r="I112" i="3"/>
  <c r="P112" i="3" s="1"/>
  <c r="Q112" i="3" s="1"/>
  <c r="I108" i="3"/>
  <c r="P108" i="3" s="1"/>
  <c r="Q108" i="3" s="1"/>
  <c r="I104" i="3"/>
  <c r="P104" i="3" s="1"/>
  <c r="Q104" i="3" s="1"/>
  <c r="I98" i="3"/>
  <c r="P98" i="3" s="1"/>
  <c r="Q98" i="3" s="1"/>
  <c r="I94" i="3"/>
  <c r="P94" i="3" s="1"/>
  <c r="Q94" i="3" s="1"/>
  <c r="J276" i="3"/>
  <c r="E14" i="6"/>
  <c r="K48" i="6"/>
  <c r="E138" i="7" s="1"/>
  <c r="E39" i="6"/>
  <c r="E26" i="6"/>
  <c r="E48" i="6"/>
  <c r="J48" i="6"/>
  <c r="D138" i="7" s="1"/>
  <c r="I48" i="6"/>
  <c r="C138" i="7" s="1"/>
  <c r="C47" i="5"/>
  <c r="E14" i="5"/>
  <c r="E35" i="5"/>
  <c r="I44" i="5"/>
  <c r="C100" i="7" s="1"/>
  <c r="K44" i="5"/>
  <c r="E100" i="7" s="1"/>
  <c r="E25" i="5"/>
  <c r="E44" i="5"/>
  <c r="J44" i="5"/>
  <c r="D100" i="7" s="1"/>
  <c r="C47" i="4"/>
  <c r="E44" i="4"/>
  <c r="K44" i="4"/>
  <c r="E66" i="7" s="1"/>
  <c r="J44" i="4"/>
  <c r="D66" i="7" s="1"/>
  <c r="E14" i="4"/>
  <c r="I44" i="4"/>
  <c r="C66" i="7" s="1"/>
  <c r="E36" i="4"/>
  <c r="E34" i="1"/>
  <c r="Q2" i="3" l="1"/>
  <c r="Q276" i="3" s="1"/>
  <c r="P276" i="3"/>
  <c r="I276" i="3"/>
  <c r="J49" i="6"/>
  <c r="K49" i="6"/>
  <c r="E27" i="6"/>
  <c r="E15" i="6"/>
  <c r="I49" i="6"/>
  <c r="E40" i="6"/>
  <c r="E49" i="6"/>
  <c r="E51" i="6"/>
  <c r="F138" i="7" s="1"/>
  <c r="E15" i="5"/>
  <c r="E36" i="5"/>
  <c r="J45" i="5"/>
  <c r="E45" i="5"/>
  <c r="E47" i="5"/>
  <c r="F100" i="7" s="1"/>
  <c r="I45" i="5"/>
  <c r="K45" i="5"/>
  <c r="E26" i="5"/>
  <c r="E45" i="4"/>
  <c r="E26" i="4"/>
  <c r="J45" i="4"/>
  <c r="K45" i="4"/>
  <c r="E47" i="4"/>
  <c r="F66" i="7" s="1"/>
  <c r="I45" i="4"/>
  <c r="E15" i="4"/>
  <c r="E37" i="4"/>
  <c r="C41" i="1" l="1"/>
  <c r="I17" i="1"/>
  <c r="I41" i="1" s="1"/>
  <c r="C24" i="1"/>
  <c r="K17" i="1"/>
  <c r="J17" i="1"/>
  <c r="E17" i="1"/>
  <c r="C31" i="7" l="1"/>
  <c r="C141" i="7" s="1"/>
  <c r="E14" i="1"/>
  <c r="J41" i="1"/>
  <c r="K41" i="1"/>
  <c r="E31" i="7" s="1"/>
  <c r="E141" i="7" s="1"/>
  <c r="C44" i="1"/>
  <c r="E41" i="1"/>
  <c r="E24" i="1"/>
  <c r="E44" i="1" l="1"/>
  <c r="F31" i="7" s="1"/>
  <c r="I42" i="1"/>
  <c r="D31" i="7"/>
  <c r="D141" i="7" s="1"/>
  <c r="D142" i="7" s="1"/>
  <c r="J42" i="1"/>
  <c r="K42" i="1"/>
  <c r="E15" i="1"/>
  <c r="E42" i="1"/>
  <c r="E35" i="1"/>
  <c r="E25" i="1"/>
  <c r="C142" i="7" l="1"/>
  <c r="E142" i="7"/>
</calcChain>
</file>

<file path=xl/comments1.xml><?xml version="1.0" encoding="utf-8"?>
<comments xmlns="http://schemas.openxmlformats.org/spreadsheetml/2006/main">
  <authors>
    <author>marina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marina:</t>
        </r>
        <r>
          <rPr>
            <sz val="9"/>
            <color indexed="81"/>
            <rFont val="Tahoma"/>
            <family val="2"/>
            <charset val="204"/>
          </rPr>
          <t xml:space="preserve">
10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marina:</t>
        </r>
        <r>
          <rPr>
            <sz val="9"/>
            <color indexed="81"/>
            <rFont val="Tahoma"/>
            <family val="2"/>
            <charset val="204"/>
          </rPr>
          <t xml:space="preserve">
10</t>
        </r>
      </text>
    </comment>
  </commentList>
</comments>
</file>

<file path=xl/comments2.xml><?xml version="1.0" encoding="utf-8"?>
<comments xmlns="http://schemas.openxmlformats.org/spreadsheetml/2006/main">
  <authors>
    <author>marina</author>
  </authors>
  <commentList>
    <comment ref="A144" authorId="0" shapeId="0">
      <text>
        <r>
          <rPr>
            <b/>
            <sz val="9"/>
            <color indexed="81"/>
            <rFont val="Tahoma"/>
            <family val="2"/>
            <charset val="204"/>
          </rPr>
          <t>marina:</t>
        </r>
        <r>
          <rPr>
            <sz val="9"/>
            <color indexed="81"/>
            <rFont val="Tahoma"/>
            <family val="2"/>
            <charset val="204"/>
          </rPr>
          <t xml:space="preserve">
5злаков хлопья ясно солнышко</t>
        </r>
      </text>
    </comment>
    <comment ref="A231" authorId="0" shapeId="0">
      <text>
        <r>
          <rPr>
            <b/>
            <sz val="9"/>
            <color indexed="81"/>
            <rFont val="Tahoma"/>
            <family val="2"/>
            <charset val="204"/>
          </rPr>
          <t>marina:</t>
        </r>
        <r>
          <rPr>
            <sz val="9"/>
            <color indexed="81"/>
            <rFont val="Tahoma"/>
            <family val="2"/>
            <charset val="204"/>
          </rPr>
          <t xml:space="preserve">
Виола сливочный</t>
        </r>
      </text>
    </comment>
  </commentList>
</comments>
</file>

<file path=xl/sharedStrings.xml><?xml version="1.0" encoding="utf-8"?>
<sst xmlns="http://schemas.openxmlformats.org/spreadsheetml/2006/main" count="717" uniqueCount="390">
  <si>
    <t>Продукты</t>
  </si>
  <si>
    <t>Кол-во, гр/чел</t>
  </si>
  <si>
    <t>Калорийность, ккал/100гр</t>
  </si>
  <si>
    <t>Калорийность порции</t>
  </si>
  <si>
    <t>Углеводы</t>
  </si>
  <si>
    <t>Калорийность</t>
  </si>
  <si>
    <t>Мясо соевое</t>
  </si>
  <si>
    <t>Корейка копченая</t>
  </si>
  <si>
    <t>Масло подсолнечное</t>
  </si>
  <si>
    <t>Сало свиное</t>
  </si>
  <si>
    <t>Пшено</t>
  </si>
  <si>
    <t>Картофельное пюре</t>
  </si>
  <si>
    <t>Лук репчатый</t>
  </si>
  <si>
    <t>Орехи грецкие</t>
  </si>
  <si>
    <t>Яичный порошок</t>
  </si>
  <si>
    <t>Рис</t>
  </si>
  <si>
    <t>белки</t>
  </si>
  <si>
    <t>жиры</t>
  </si>
  <si>
    <t>Печенье Юбилейное</t>
  </si>
  <si>
    <t>углеводы</t>
  </si>
  <si>
    <t>%</t>
  </si>
  <si>
    <t>завтрак 25%ккал</t>
  </si>
  <si>
    <t>обед 35% ккал</t>
  </si>
  <si>
    <t>ужин 25%ккал</t>
  </si>
  <si>
    <t>ИТОГО:</t>
  </si>
  <si>
    <t>грамм</t>
  </si>
  <si>
    <t>ккал</t>
  </si>
  <si>
    <t>НАДО:</t>
  </si>
  <si>
    <t>граммы</t>
  </si>
  <si>
    <t>перекус и в дороге 15%</t>
  </si>
  <si>
    <t>надо</t>
  </si>
  <si>
    <t>ИТОГО за завтрак</t>
  </si>
  <si>
    <t>ИТОГО за обед</t>
  </si>
  <si>
    <t>ИТОГО за ужин:</t>
  </si>
  <si>
    <t>ИТОГО за перекусы:</t>
  </si>
  <si>
    <t>Хлеб ржаной</t>
  </si>
  <si>
    <t>Хлеб пшеничный, грубый</t>
  </si>
  <si>
    <t>Хлеб пшеничный, лучший</t>
  </si>
  <si>
    <t>Булки городские</t>
  </si>
  <si>
    <t>Батоны</t>
  </si>
  <si>
    <t>Сухари ржаные</t>
  </si>
  <si>
    <t>Сухари пшеничные</t>
  </si>
  <si>
    <t>Сухари дорожные</t>
  </si>
  <si>
    <t>Галеты «Поход»</t>
  </si>
  <si>
    <t>Баранки, сушки</t>
  </si>
  <si>
    <t>Печенье сухое</t>
  </si>
  <si>
    <t>Печенье сахарное</t>
  </si>
  <si>
    <t>Пряники</t>
  </si>
  <si>
    <t>Мука ржаная</t>
  </si>
  <si>
    <t>Мука пшеничная</t>
  </si>
  <si>
    <t>Молоко коровье цельное</t>
  </si>
  <si>
    <t>Молоко коровье обезжиренное</t>
  </si>
  <si>
    <t>Молоко коровье: цельное сухое</t>
  </si>
  <si>
    <t>Молоко сухое обезжиренное</t>
  </si>
  <si>
    <t>Молоко овечье</t>
  </si>
  <si>
    <t>Молоко козье</t>
  </si>
  <si>
    <t>Кислое молоко</t>
  </si>
  <si>
    <t>Кефир</t>
  </si>
  <si>
    <t>Кумыс</t>
  </si>
  <si>
    <t>Молоко сгущеное с сахаром</t>
  </si>
  <si>
    <t>Молоко сгущеное без сахара</t>
  </si>
  <si>
    <t>Сливки 10%-ной жирности</t>
  </si>
  <si>
    <t>Сливки 35%-ной жирности</t>
  </si>
  <si>
    <t>Сливки сухие без сахара</t>
  </si>
  <si>
    <t>Сливки сгущеные с сахаром</t>
  </si>
  <si>
    <t>Сметана</t>
  </si>
  <si>
    <t>Творог нежирный</t>
  </si>
  <si>
    <t>Творог 9% жирности</t>
  </si>
  <si>
    <t>Творог 20% жирности</t>
  </si>
  <si>
    <t>Сырковая масса жирная</t>
  </si>
  <si>
    <t>Сырковая масса нежирная</t>
  </si>
  <si>
    <t>Сыр 40% жирности</t>
  </si>
  <si>
    <t>Сыр 45% жирности</t>
  </si>
  <si>
    <t>Сыр 50% жирности</t>
  </si>
  <si>
    <t>Брынза 40% жирности</t>
  </si>
  <si>
    <t>Сыр плавленый 40% жирности</t>
  </si>
  <si>
    <t>Масло сливочное вологодское</t>
  </si>
  <si>
    <t>Масло сливочное шоколадное</t>
  </si>
  <si>
    <t>Масло сливочное несоленое</t>
  </si>
  <si>
    <t>Масло хлопковое</t>
  </si>
  <si>
    <t>Маргарин столовый</t>
  </si>
  <si>
    <t>Маргарин молочный</t>
  </si>
  <si>
    <t>Комбижир</t>
  </si>
  <si>
    <t>Сало говяжье</t>
  </si>
  <si>
    <t>Жир бараний топленый</t>
  </si>
  <si>
    <t>Жир говяжий топленый</t>
  </si>
  <si>
    <t>Жир свиной топленый</t>
  </si>
  <si>
    <t>Грудинка копченая</t>
  </si>
  <si>
    <t>Яйцо</t>
  </si>
  <si>
    <t>Говядина жирная</t>
  </si>
  <si>
    <t>Говядина средняя</t>
  </si>
  <si>
    <t>Говядина тощая</t>
  </si>
  <si>
    <t>Баранина жирная</t>
  </si>
  <si>
    <t>Свинина жирная</t>
  </si>
  <si>
    <t>Свинина мясная</t>
  </si>
  <si>
    <t>Телятина жирная</t>
  </si>
  <si>
    <t>Телятина постная</t>
  </si>
  <si>
    <t>Солонина</t>
  </si>
  <si>
    <t>Кролик</t>
  </si>
  <si>
    <t>Куры</t>
  </si>
  <si>
    <t>Колбаса сырокопченая</t>
  </si>
  <si>
    <t>Колбаса полукопченая</t>
  </si>
  <si>
    <t>Колбаса любительская вареная</t>
  </si>
  <si>
    <t>Колбаса чайная</t>
  </si>
  <si>
    <t>Колбаса ливерная</t>
  </si>
  <si>
    <t>Сосиски говяжьи</t>
  </si>
  <si>
    <t>Ветчина</t>
  </si>
  <si>
    <t>Мозги</t>
  </si>
  <si>
    <t>Печень</t>
  </si>
  <si>
    <t>Почки</t>
  </si>
  <si>
    <t>Язык</t>
  </si>
  <si>
    <t>Шашлык из баранины</t>
  </si>
  <si>
    <t>Шашлык из свинины</t>
  </si>
  <si>
    <t>Мясо жареное консерв.</t>
  </si>
  <si>
    <t>Свинина тушеная консерв.</t>
  </si>
  <si>
    <t>Говядина тушеная консерв.</t>
  </si>
  <si>
    <t>Баранина тушеная консерв.</t>
  </si>
  <si>
    <t>Гуляш говяжий консерв.</t>
  </si>
  <si>
    <t>Почки в томатном соусе консерв.</t>
  </si>
  <si>
    <t xml:space="preserve">Язык говяжий в желе консерв. </t>
  </si>
  <si>
    <t xml:space="preserve">Мозги жареные консерв. </t>
  </si>
  <si>
    <t>Паштет мясной консерв.</t>
  </si>
  <si>
    <t>Куриное филе консерв.</t>
  </si>
  <si>
    <t>Говядина консерв. с горохом</t>
  </si>
  <si>
    <t>Говядина консерв, с макаронами</t>
  </si>
  <si>
    <t>Говядина консерв. с фасолью</t>
  </si>
  <si>
    <t>Завтрак туриста (говядина)</t>
  </si>
  <si>
    <t>Колбасный фарш консерв.</t>
  </si>
  <si>
    <t>Судак свежий</t>
  </si>
  <si>
    <t>Треска</t>
  </si>
  <si>
    <t>Севрюга</t>
  </si>
  <si>
    <t>Семга</t>
  </si>
  <si>
    <t>Кета</t>
  </si>
  <si>
    <t>Горбуша</t>
  </si>
  <si>
    <t>Чавыча</t>
  </si>
  <si>
    <t>Кижач</t>
  </si>
  <si>
    <t>Щука</t>
  </si>
  <si>
    <t>Лещ</t>
  </si>
  <si>
    <t>Сом</t>
  </si>
  <si>
    <t>Карп</t>
  </si>
  <si>
    <t>Навага</t>
  </si>
  <si>
    <t>Сельдь свежая</t>
  </si>
  <si>
    <t>Корюшка</t>
  </si>
  <si>
    <t>Кета соленая</t>
  </si>
  <si>
    <t>Сельдь соленая</t>
  </si>
  <si>
    <t>Сельдь копченая</t>
  </si>
  <si>
    <t>Вобла сушеная</t>
  </si>
  <si>
    <t xml:space="preserve">Судак бланширов. </t>
  </si>
  <si>
    <t>Сельдь бланширов.</t>
  </si>
  <si>
    <t>Сардины бланширов.</t>
  </si>
  <si>
    <t>Печень трески бланширов.</t>
  </si>
  <si>
    <t>Шпроты в масле</t>
  </si>
  <si>
    <t>Кефаль в масле</t>
  </si>
  <si>
    <t>Треска копченая в масле</t>
  </si>
  <si>
    <t>Салака копченая в масле</t>
  </si>
  <si>
    <t>Корюшка копченая в масле</t>
  </si>
  <si>
    <t>Осетр в собственном соку</t>
  </si>
  <si>
    <t>Кета в собственном соку</t>
  </si>
  <si>
    <t>Белуга в собственном соку</t>
  </si>
  <si>
    <t>Судак в собственном соку</t>
  </si>
  <si>
    <t>Печень трески в собственном соку</t>
  </si>
  <si>
    <t>Лещ в томате</t>
  </si>
  <si>
    <t>Сом в томате</t>
  </si>
  <si>
    <t>Судак в томате</t>
  </si>
  <si>
    <t>Щука в томате</t>
  </si>
  <si>
    <t>Печень трески в томате</t>
  </si>
  <si>
    <t>Камбала в томате</t>
  </si>
  <si>
    <t>Севрюга в томате</t>
  </si>
  <si>
    <t>Килька пряного посола</t>
  </si>
  <si>
    <t>Икра черная зернистая</t>
  </si>
  <si>
    <t>Икра черная паюсная</t>
  </si>
  <si>
    <t>Вобла копченая</t>
  </si>
  <si>
    <t>Вобла вяленая</t>
  </si>
  <si>
    <t>Лещ копченый</t>
  </si>
  <si>
    <t>Горох</t>
  </si>
  <si>
    <t>Гречневая</t>
  </si>
  <si>
    <t>Кукуруза</t>
  </si>
  <si>
    <t>Манная</t>
  </si>
  <si>
    <t>Овсяная</t>
  </si>
  <si>
    <t>Перловая</t>
  </si>
  <si>
    <t>Пшеничная крупа «Артек»</t>
  </si>
  <si>
    <t>Толокно</t>
  </si>
  <si>
    <t>Фасоль</t>
  </si>
  <si>
    <t>Ячневая</t>
  </si>
  <si>
    <t>Макароны, лапша, вермишель</t>
  </si>
  <si>
    <t>Сахар-рафинад, песок</t>
  </si>
  <si>
    <t>Мед</t>
  </si>
  <si>
    <t>Карамель леденцовая</t>
  </si>
  <si>
    <t>Карамель с помадной начинкой</t>
  </si>
  <si>
    <t>Карамель с фруктовой начинкой</t>
  </si>
  <si>
    <t>Карамель с шоколадно-ореховой начинкой</t>
  </si>
  <si>
    <t>Драже помадное</t>
  </si>
  <si>
    <t>Драже ореховое в шоколаде</t>
  </si>
  <si>
    <t>Конфеты шоколадные грильяж</t>
  </si>
  <si>
    <t>Конфеты шоколадные, помадные</t>
  </si>
  <si>
    <t>Конфеты шоколадные фруктовые</t>
  </si>
  <si>
    <t>Батончики ореховые</t>
  </si>
  <si>
    <t>Тянучка сливочная</t>
  </si>
  <si>
    <t>Помадка фруктовая</t>
  </si>
  <si>
    <t>Ирис «Золотой ключик»</t>
  </si>
  <si>
    <t>Шоколад ванильный</t>
  </si>
  <si>
    <t>Шоколад «Золотой ярлык»</t>
  </si>
  <si>
    <t>Какао (порошок)</t>
  </si>
  <si>
    <t>Мармелад желейный формовой</t>
  </si>
  <si>
    <t>Мармелад яблочный формовой</t>
  </si>
  <si>
    <t>Пастила</t>
  </si>
  <si>
    <t>Зефир</t>
  </si>
  <si>
    <t>Халва арахисовая</t>
  </si>
  <si>
    <t>Халва подсолнечная</t>
  </si>
  <si>
    <t>Повидло яблочное</t>
  </si>
  <si>
    <t>Варенье</t>
  </si>
  <si>
    <t>Капуста белокачанная</t>
  </si>
  <si>
    <t>Капуста квашеная</t>
  </si>
  <si>
    <t>Капуста сушеная</t>
  </si>
  <si>
    <t>Картофель</t>
  </si>
  <si>
    <t>Картофель сушеный или крупка</t>
  </si>
  <si>
    <t>Морковь</t>
  </si>
  <si>
    <t>Морковь сушеная</t>
  </si>
  <si>
    <t>Свекла</t>
  </si>
  <si>
    <t>Свекла сушеная</t>
  </si>
  <si>
    <t>Лук репчатый сушеный</t>
  </si>
  <si>
    <t>Лук зеленый (перо)</t>
  </si>
  <si>
    <t>Чеснок</t>
  </si>
  <si>
    <t>Огурцы</t>
  </si>
  <si>
    <t>Помидоры</t>
  </si>
  <si>
    <t>Репа</t>
  </si>
  <si>
    <t>Редис</t>
  </si>
  <si>
    <t>Щавель</t>
  </si>
  <si>
    <t>Горошек зеленый свежий</t>
  </si>
  <si>
    <t>Горошек зеленый консерв.</t>
  </si>
  <si>
    <t>Перец фаршированный консерв.</t>
  </si>
  <si>
    <t>Икра баклажанная, кабачковая</t>
  </si>
  <si>
    <t>Томатная паста</t>
  </si>
  <si>
    <t>Борщ консерв.</t>
  </si>
  <si>
    <t>Рассольник консерв.</t>
  </si>
  <si>
    <t>Щи из свежей капусты консерв.</t>
  </si>
  <si>
    <t>Грибы белые сушеные</t>
  </si>
  <si>
    <t>Грибы белые свежие</t>
  </si>
  <si>
    <t>Маслята свежие</t>
  </si>
  <si>
    <t>Опята свежие</t>
  </si>
  <si>
    <t>Яблоки</t>
  </si>
  <si>
    <t xml:space="preserve">Смородина черная </t>
  </si>
  <si>
    <t>Смородина красная</t>
  </si>
  <si>
    <t>Малина</t>
  </si>
  <si>
    <t>Земляника</t>
  </si>
  <si>
    <t>Абрикосы</t>
  </si>
  <si>
    <t>Слива, алыча</t>
  </si>
  <si>
    <t>Клюква</t>
  </si>
  <si>
    <t>Арбуз</t>
  </si>
  <si>
    <t>Дыня</t>
  </si>
  <si>
    <t>Лимон</t>
  </si>
  <si>
    <t>Сухофрукты в ассортименте</t>
  </si>
  <si>
    <t>Абрикосы с косточкой (урюк)</t>
  </si>
  <si>
    <t>Абрикосы без косточки (курага)</t>
  </si>
  <si>
    <t>Виноград (изюм)</t>
  </si>
  <si>
    <t>Виноград (кишмиш)</t>
  </si>
  <si>
    <t>Груши сушеные</t>
  </si>
  <si>
    <t>Персики (курага)</t>
  </si>
  <si>
    <t>Чернослив</t>
  </si>
  <si>
    <t>Яблоки сушеные</t>
  </si>
  <si>
    <t>Орехи лесные</t>
  </si>
  <si>
    <t>Орехи кедровые</t>
  </si>
  <si>
    <t>Миндаль</t>
  </si>
  <si>
    <t>Чай с сахаром</t>
  </si>
  <si>
    <t>Айран</t>
  </si>
  <si>
    <t>Молоко кипяченое</t>
  </si>
  <si>
    <t>Какао</t>
  </si>
  <si>
    <t>Кисель фруктово-ягодный</t>
  </si>
  <si>
    <t>Кисель молочный</t>
  </si>
  <si>
    <t>Компот из сухофруктов</t>
  </si>
  <si>
    <t>Компот консерв. (в среднем)</t>
  </si>
  <si>
    <t>Сок томатный</t>
  </si>
  <si>
    <t>Сок яблочный</t>
  </si>
  <si>
    <t>Сок виноградный</t>
  </si>
  <si>
    <t>ккал/100гр</t>
  </si>
  <si>
    <t>Халва тахинная</t>
  </si>
  <si>
    <t>порция</t>
  </si>
  <si>
    <t>Свинина консерв. с фасолью</t>
  </si>
  <si>
    <t>Мясо сублимированное</t>
  </si>
  <si>
    <t>усваиваемость,%</t>
  </si>
  <si>
    <t>Суп концентрир.с мясом</t>
  </si>
  <si>
    <t>Масло сливочное топленое</t>
  </si>
  <si>
    <t>халва Ротфронт</t>
  </si>
  <si>
    <t>Шоколад молочный (десертный)</t>
  </si>
  <si>
    <t>Продукт</t>
  </si>
  <si>
    <t xml:space="preserve">Чай </t>
  </si>
  <si>
    <t>2-й день</t>
  </si>
  <si>
    <t>1-й день</t>
  </si>
  <si>
    <t>3-й день</t>
  </si>
  <si>
    <t>4-й день</t>
  </si>
  <si>
    <t>Кол-во дней с таким меню</t>
  </si>
  <si>
    <t>Итого за n дней меню 1-го дня</t>
  </si>
  <si>
    <t>Итого за n дней меню 2-го дня</t>
  </si>
  <si>
    <t>Итого за n дней меню 3-го дня</t>
  </si>
  <si>
    <t>Итого за n дней меню 4-го дня</t>
  </si>
  <si>
    <t>ИТОГО на одного человека за поход:</t>
  </si>
  <si>
    <t>Итого на всех</t>
  </si>
  <si>
    <t>Кол-во людей</t>
  </si>
  <si>
    <t>Кофе с молоком 3 в 1</t>
  </si>
  <si>
    <t>Горбуша в собственном соку (консервы)</t>
  </si>
  <si>
    <t>Кол-во дней с таким меню:</t>
  </si>
  <si>
    <t>Итого:</t>
  </si>
  <si>
    <t>Изюм</t>
  </si>
  <si>
    <t>Цукаты</t>
  </si>
  <si>
    <t>Кофе растворимый</t>
  </si>
  <si>
    <t>Кофе молотый</t>
  </si>
  <si>
    <t>Чечевица красная</t>
  </si>
  <si>
    <t>Смесь сушеных овощей</t>
  </si>
  <si>
    <t>Расфасовка</t>
  </si>
  <si>
    <t>Кол-во упаковок</t>
  </si>
  <si>
    <t>Вафельные конфеты "Коровка"</t>
  </si>
  <si>
    <t>Вафли Яшкино</t>
  </si>
  <si>
    <t>Завтрак 1го дня</t>
  </si>
  <si>
    <t>Перекус</t>
  </si>
  <si>
    <t>Обед 1-го дня</t>
  </si>
  <si>
    <t>Ужин 1-го дня</t>
  </si>
  <si>
    <t>МЕНЮ</t>
  </si>
  <si>
    <t>Завтрак 2го дня</t>
  </si>
  <si>
    <t>Обед 2-го дня</t>
  </si>
  <si>
    <t>Ужин 2-го дня</t>
  </si>
  <si>
    <t>Завтрак 3го дня</t>
  </si>
  <si>
    <t>Обед 3-го дня</t>
  </si>
  <si>
    <t>Ужин 3-го дня</t>
  </si>
  <si>
    <t>рис</t>
  </si>
  <si>
    <t>Завтрак 4го дня</t>
  </si>
  <si>
    <t>Обед 4-го дня</t>
  </si>
  <si>
    <t>Ужин 4-го дня</t>
  </si>
  <si>
    <t>паштет</t>
  </si>
  <si>
    <t>Масло сливочное порционное</t>
  </si>
  <si>
    <t>Опционально, если будет в магазине:</t>
  </si>
  <si>
    <t>Паштет печеночный консерв.Хамме</t>
  </si>
  <si>
    <t>Суперсуп куриный с вермишелью</t>
  </si>
  <si>
    <t>Суперсуп гороховый с беконом</t>
  </si>
  <si>
    <t>завтрак</t>
  </si>
  <si>
    <t>пшенная каша</t>
  </si>
  <si>
    <t>рисовая каша</t>
  </si>
  <si>
    <t>овсянная каша</t>
  </si>
  <si>
    <t>мультизлаковая каша</t>
  </si>
  <si>
    <t xml:space="preserve">бутерброд с сыром </t>
  </si>
  <si>
    <t>бутерброд с паштетом</t>
  </si>
  <si>
    <t>печенье (сладкое)</t>
  </si>
  <si>
    <t>чай, кофе</t>
  </si>
  <si>
    <t>обед</t>
  </si>
  <si>
    <t>картофельное пюре</t>
  </si>
  <si>
    <t>быстросуп вермишелевый</t>
  </si>
  <si>
    <t>рыбные консервы</t>
  </si>
  <si>
    <t>тушенка</t>
  </si>
  <si>
    <t>бутерброд с колбасой</t>
  </si>
  <si>
    <t>хлеб с сыром</t>
  </si>
  <si>
    <t>чай</t>
  </si>
  <si>
    <t>ужин</t>
  </si>
  <si>
    <t>макароны</t>
  </si>
  <si>
    <t>гречка</t>
  </si>
  <si>
    <t>хлеб</t>
  </si>
  <si>
    <t>перекус</t>
  </si>
  <si>
    <t>орехи смесь</t>
  </si>
  <si>
    <t>шоколадки</t>
  </si>
  <si>
    <t>по возможности на ужин</t>
  </si>
  <si>
    <t>огурцы, помидоры</t>
  </si>
  <si>
    <t>Мультизлаковая каша</t>
  </si>
  <si>
    <t>Галеты Любятово</t>
  </si>
  <si>
    <t>1,3  день</t>
  </si>
  <si>
    <t>2,4 день</t>
  </si>
  <si>
    <t>5,7 день</t>
  </si>
  <si>
    <t>6,8 день</t>
  </si>
  <si>
    <t>чечевица</t>
  </si>
  <si>
    <t>мясо сублимированное</t>
  </si>
  <si>
    <t>галеты с сыром и колбасой</t>
  </si>
  <si>
    <t>сыр плавленный</t>
  </si>
  <si>
    <t>галеты</t>
  </si>
  <si>
    <t>Кол-во участников</t>
  </si>
  <si>
    <t>прилет заброска</t>
  </si>
  <si>
    <t>п. Улаган вечер (закупка)</t>
  </si>
  <si>
    <t>дневка</t>
  </si>
  <si>
    <t>п. Акташ обед (закупка)</t>
  </si>
  <si>
    <t>п. Иня обед (закупка)</t>
  </si>
  <si>
    <t>п. Каракол вечер (закупка)</t>
  </si>
  <si>
    <t>п. Ябоган вечер (закупка)</t>
  </si>
  <si>
    <t>п. Яконур обед (закупка)</t>
  </si>
  <si>
    <t>п. Черга (конец маршрута)</t>
  </si>
  <si>
    <t>ЗАВТРАК</t>
  </si>
  <si>
    <t>ОБЕД</t>
  </si>
  <si>
    <t>ПЕРЕКУС</t>
  </si>
  <si>
    <t>УЖИН</t>
  </si>
  <si>
    <t>из Москвы</t>
  </si>
  <si>
    <t>Вес на чел. В день</t>
  </si>
  <si>
    <t>Дополнительно</t>
  </si>
  <si>
    <t>соль, специи</t>
  </si>
  <si>
    <t>вес, гр</t>
  </si>
  <si>
    <t>п. Барагаш обед (закупка)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</si>
</sst>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р_._-;\-* #,##0_р_._-;_-* &quot;-&quot;_р_._-;_-@_-"/>
    <numFmt numFmtId="165" formatCode="0.0"/>
    <numFmt numFmtId="166" formatCode="_-* #,##0.000_р_._-;\-* #,##0.000_р_._-;_-* &quot;-&quot;_р_._-;_-@_-"/>
    <numFmt numFmtId="167" formatCode="_-* #,##0.0000_р_._-;\-* #,##0.0000_р_._-;_-* &quot;-&quot;_р_.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0" fillId="0" borderId="8" xfId="0" applyBorder="1" applyAlignment="1">
      <alignment wrapText="1"/>
    </xf>
    <xf numFmtId="0" fontId="3" fillId="0" borderId="0" xfId="0" applyFont="1"/>
    <xf numFmtId="0" fontId="3" fillId="0" borderId="11" xfId="0" applyFont="1" applyBorder="1" applyAlignment="1">
      <alignment horizontal="left" vertical="center"/>
    </xf>
    <xf numFmtId="165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165" fontId="3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1" fontId="1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vertical="center" textRotation="90" wrapText="1"/>
    </xf>
    <xf numFmtId="0" fontId="1" fillId="0" borderId="8" xfId="0" applyFont="1" applyBorder="1" applyAlignment="1">
      <alignment wrapText="1"/>
    </xf>
    <xf numFmtId="0" fontId="0" fillId="0" borderId="35" xfId="0" applyBorder="1" applyAlignment="1">
      <alignment horizontal="right" wrapText="1"/>
    </xf>
    <xf numFmtId="0" fontId="0" fillId="0" borderId="35" xfId="0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25" xfId="0" applyFont="1" applyBorder="1" applyAlignment="1">
      <alignment vertical="center" textRotation="90" wrapText="1"/>
    </xf>
    <xf numFmtId="0" fontId="5" fillId="0" borderId="2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13" xfId="0" applyFont="1" applyBorder="1" applyAlignment="1">
      <alignment vertical="center" textRotation="90" wrapText="1"/>
    </xf>
    <xf numFmtId="0" fontId="5" fillId="0" borderId="37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3" borderId="3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16" xfId="0" applyFont="1" applyFill="1" applyBorder="1" applyAlignment="1">
      <alignment wrapText="1"/>
    </xf>
    <xf numFmtId="1" fontId="5" fillId="3" borderId="27" xfId="0" applyNumberFormat="1" applyFont="1" applyFill="1" applyBorder="1" applyAlignment="1">
      <alignment wrapText="1"/>
    </xf>
    <xf numFmtId="0" fontId="5" fillId="3" borderId="17" xfId="0" applyFont="1" applyFill="1" applyBorder="1" applyAlignment="1">
      <alignment wrapText="1"/>
    </xf>
    <xf numFmtId="0" fontId="5" fillId="3" borderId="27" xfId="0" applyFont="1" applyFill="1" applyBorder="1" applyAlignment="1">
      <alignment wrapText="1"/>
    </xf>
    <xf numFmtId="165" fontId="5" fillId="3" borderId="16" xfId="0" applyNumberFormat="1" applyFont="1" applyFill="1" applyBorder="1" applyAlignment="1">
      <alignment wrapText="1"/>
    </xf>
    <xf numFmtId="165" fontId="5" fillId="3" borderId="17" xfId="0" applyNumberFormat="1" applyFont="1" applyFill="1" applyBorder="1" applyAlignment="1">
      <alignment wrapText="1"/>
    </xf>
    <xf numFmtId="165" fontId="5" fillId="3" borderId="18" xfId="0" applyNumberFormat="1" applyFont="1" applyFill="1" applyBorder="1" applyAlignment="1">
      <alignment wrapText="1"/>
    </xf>
    <xf numFmtId="0" fontId="5" fillId="3" borderId="35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5" fillId="3" borderId="19" xfId="0" applyFont="1" applyFill="1" applyBorder="1" applyAlignment="1">
      <alignment wrapText="1"/>
    </xf>
    <xf numFmtId="1" fontId="5" fillId="3" borderId="12" xfId="0" applyNumberFormat="1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5" fillId="3" borderId="12" xfId="0" applyFont="1" applyFill="1" applyBorder="1" applyAlignment="1">
      <alignment wrapText="1"/>
    </xf>
    <xf numFmtId="165" fontId="5" fillId="3" borderId="19" xfId="0" applyNumberFormat="1" applyFont="1" applyFill="1" applyBorder="1" applyAlignment="1">
      <alignment wrapText="1"/>
    </xf>
    <xf numFmtId="165" fontId="5" fillId="3" borderId="11" xfId="0" applyNumberFormat="1" applyFont="1" applyFill="1" applyBorder="1" applyAlignment="1">
      <alignment wrapText="1"/>
    </xf>
    <xf numFmtId="165" fontId="5" fillId="3" borderId="20" xfId="0" applyNumberFormat="1" applyFont="1" applyFill="1" applyBorder="1" applyAlignment="1">
      <alignment wrapText="1"/>
    </xf>
    <xf numFmtId="0" fontId="5" fillId="3" borderId="36" xfId="0" applyFont="1" applyFill="1" applyBorder="1" applyAlignment="1">
      <alignment wrapText="1"/>
    </xf>
    <xf numFmtId="0" fontId="5" fillId="3" borderId="41" xfId="0" applyFont="1" applyFill="1" applyBorder="1" applyAlignment="1">
      <alignment wrapText="1"/>
    </xf>
    <xf numFmtId="0" fontId="5" fillId="3" borderId="21" xfId="0" applyFont="1" applyFill="1" applyBorder="1" applyAlignment="1">
      <alignment wrapText="1"/>
    </xf>
    <xf numFmtId="1" fontId="5" fillId="3" borderId="26" xfId="0" applyNumberFormat="1" applyFont="1" applyFill="1" applyBorder="1" applyAlignment="1">
      <alignment wrapText="1"/>
    </xf>
    <xf numFmtId="0" fontId="5" fillId="3" borderId="22" xfId="0" applyFont="1" applyFill="1" applyBorder="1" applyAlignment="1">
      <alignment wrapText="1"/>
    </xf>
    <xf numFmtId="0" fontId="5" fillId="3" borderId="26" xfId="0" applyFont="1" applyFill="1" applyBorder="1" applyAlignment="1">
      <alignment wrapText="1"/>
    </xf>
    <xf numFmtId="165" fontId="5" fillId="3" borderId="21" xfId="0" applyNumberFormat="1" applyFont="1" applyFill="1" applyBorder="1" applyAlignment="1">
      <alignment wrapText="1"/>
    </xf>
    <xf numFmtId="165" fontId="5" fillId="3" borderId="22" xfId="0" applyNumberFormat="1" applyFont="1" applyFill="1" applyBorder="1" applyAlignment="1">
      <alignment wrapText="1"/>
    </xf>
    <xf numFmtId="165" fontId="5" fillId="3" borderId="23" xfId="0" applyNumberFormat="1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42" xfId="0" applyFont="1" applyBorder="1" applyAlignment="1">
      <alignment wrapText="1"/>
    </xf>
    <xf numFmtId="0" fontId="5" fillId="0" borderId="43" xfId="0" applyFont="1" applyBorder="1" applyAlignment="1">
      <alignment wrapText="1"/>
    </xf>
    <xf numFmtId="0" fontId="5" fillId="0" borderId="44" xfId="0" applyFont="1" applyBorder="1" applyAlignment="1">
      <alignment wrapText="1"/>
    </xf>
    <xf numFmtId="0" fontId="5" fillId="0" borderId="45" xfId="0" applyFont="1" applyBorder="1" applyAlignment="1">
      <alignment wrapText="1"/>
    </xf>
    <xf numFmtId="0" fontId="5" fillId="4" borderId="34" xfId="0" applyFont="1" applyFill="1" applyBorder="1" applyAlignment="1">
      <alignment horizontal="right" wrapText="1"/>
    </xf>
    <xf numFmtId="0" fontId="6" fillId="4" borderId="5" xfId="0" applyFont="1" applyFill="1" applyBorder="1" applyAlignment="1">
      <alignment wrapText="1"/>
    </xf>
    <xf numFmtId="0" fontId="5" fillId="4" borderId="16" xfId="0" applyFont="1" applyFill="1" applyBorder="1" applyAlignment="1">
      <alignment wrapText="1"/>
    </xf>
    <xf numFmtId="1" fontId="6" fillId="4" borderId="27" xfId="0" applyNumberFormat="1" applyFont="1" applyFill="1" applyBorder="1" applyAlignment="1">
      <alignment wrapText="1"/>
    </xf>
    <xf numFmtId="0" fontId="5" fillId="4" borderId="17" xfId="0" applyFont="1" applyFill="1" applyBorder="1" applyAlignment="1">
      <alignment wrapText="1"/>
    </xf>
    <xf numFmtId="0" fontId="5" fillId="4" borderId="27" xfId="0" applyFont="1" applyFill="1" applyBorder="1" applyAlignment="1">
      <alignment wrapText="1"/>
    </xf>
    <xf numFmtId="165" fontId="5" fillId="4" borderId="16" xfId="0" applyNumberFormat="1" applyFont="1" applyFill="1" applyBorder="1" applyAlignment="1">
      <alignment wrapText="1"/>
    </xf>
    <xf numFmtId="165" fontId="5" fillId="4" borderId="17" xfId="0" applyNumberFormat="1" applyFont="1" applyFill="1" applyBorder="1" applyAlignment="1">
      <alignment wrapText="1"/>
    </xf>
    <xf numFmtId="165" fontId="5" fillId="4" borderId="18" xfId="0" applyNumberFormat="1" applyFont="1" applyFill="1" applyBorder="1" applyAlignment="1">
      <alignment wrapText="1"/>
    </xf>
    <xf numFmtId="0" fontId="5" fillId="4" borderId="36" xfId="0" applyFont="1" applyFill="1" applyBorder="1" applyAlignment="1">
      <alignment wrapText="1"/>
    </xf>
    <xf numFmtId="0" fontId="5" fillId="4" borderId="41" xfId="0" applyFont="1" applyFill="1" applyBorder="1" applyAlignment="1">
      <alignment wrapText="1"/>
    </xf>
    <xf numFmtId="0" fontId="5" fillId="4" borderId="21" xfId="0" applyFont="1" applyFill="1" applyBorder="1" applyAlignment="1">
      <alignment wrapText="1"/>
    </xf>
    <xf numFmtId="9" fontId="6" fillId="4" borderId="26" xfId="0" applyNumberFormat="1" applyFont="1" applyFill="1" applyBorder="1" applyAlignment="1">
      <alignment wrapText="1"/>
    </xf>
    <xf numFmtId="0" fontId="5" fillId="4" borderId="22" xfId="0" applyFont="1" applyFill="1" applyBorder="1" applyAlignment="1">
      <alignment wrapText="1"/>
    </xf>
    <xf numFmtId="0" fontId="5" fillId="4" borderId="26" xfId="0" applyFont="1" applyFill="1" applyBorder="1" applyAlignment="1">
      <alignment wrapText="1"/>
    </xf>
    <xf numFmtId="9" fontId="6" fillId="4" borderId="21" xfId="0" applyNumberFormat="1" applyFont="1" applyFill="1" applyBorder="1" applyAlignment="1">
      <alignment wrapText="1"/>
    </xf>
    <xf numFmtId="9" fontId="6" fillId="4" borderId="22" xfId="0" applyNumberFormat="1" applyFont="1" applyFill="1" applyBorder="1" applyAlignment="1">
      <alignment wrapText="1"/>
    </xf>
    <xf numFmtId="9" fontId="6" fillId="4" borderId="23" xfId="0" applyNumberFormat="1" applyFont="1" applyFill="1" applyBorder="1" applyAlignment="1">
      <alignment wrapText="1"/>
    </xf>
    <xf numFmtId="0" fontId="5" fillId="0" borderId="38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5" fillId="0" borderId="4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9" fontId="6" fillId="0" borderId="24" xfId="0" applyNumberFormat="1" applyFont="1" applyBorder="1" applyAlignment="1">
      <alignment wrapText="1"/>
    </xf>
    <xf numFmtId="9" fontId="6" fillId="0" borderId="14" xfId="0" applyNumberFormat="1" applyFont="1" applyBorder="1" applyAlignment="1">
      <alignment wrapText="1"/>
    </xf>
    <xf numFmtId="9" fontId="6" fillId="0" borderId="40" xfId="0" applyNumberFormat="1" applyFont="1" applyBorder="1" applyAlignment="1">
      <alignment wrapText="1"/>
    </xf>
    <xf numFmtId="10" fontId="6" fillId="4" borderId="21" xfId="0" applyNumberFormat="1" applyFont="1" applyFill="1" applyBorder="1" applyAlignment="1">
      <alignment wrapText="1"/>
    </xf>
    <xf numFmtId="10" fontId="6" fillId="4" borderId="22" xfId="0" applyNumberFormat="1" applyFont="1" applyFill="1" applyBorder="1" applyAlignment="1">
      <alignment wrapText="1"/>
    </xf>
    <xf numFmtId="10" fontId="6" fillId="4" borderId="23" xfId="0" applyNumberFormat="1" applyFont="1" applyFill="1" applyBorder="1" applyAlignment="1">
      <alignment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4" fillId="2" borderId="44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9" fontId="3" fillId="0" borderId="20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" fontId="4" fillId="2" borderId="44" xfId="0" applyNumberFormat="1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9" fontId="3" fillId="0" borderId="44" xfId="0" applyNumberFormat="1" applyFont="1" applyBorder="1" applyAlignment="1">
      <alignment horizontal="center" vertical="center"/>
    </xf>
    <xf numFmtId="164" fontId="3" fillId="0" borderId="44" xfId="0" applyNumberFormat="1" applyFont="1" applyBorder="1" applyAlignment="1">
      <alignment horizontal="center" vertical="center"/>
    </xf>
    <xf numFmtId="164" fontId="3" fillId="0" borderId="4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6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4" fillId="2" borderId="52" xfId="0" applyNumberFormat="1" applyFont="1" applyFill="1" applyBorder="1" applyAlignment="1">
      <alignment horizontal="center" vertical="center" wrapText="1"/>
    </xf>
    <xf numFmtId="165" fontId="4" fillId="0" borderId="32" xfId="0" applyNumberFormat="1" applyFont="1" applyBorder="1" applyAlignment="1">
      <alignment horizontal="center" vertical="center" wrapText="1"/>
    </xf>
    <xf numFmtId="165" fontId="7" fillId="0" borderId="32" xfId="0" applyNumberFormat="1" applyFont="1" applyBorder="1" applyAlignment="1">
      <alignment horizontal="center" vertical="center" wrapText="1"/>
    </xf>
    <xf numFmtId="165" fontId="3" fillId="0" borderId="55" xfId="0" applyNumberFormat="1" applyFont="1" applyBorder="1" applyAlignment="1">
      <alignment horizontal="center" vertical="center"/>
    </xf>
    <xf numFmtId="165" fontId="3" fillId="0" borderId="48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4" fillId="0" borderId="34" xfId="0" applyFont="1" applyBorder="1" applyAlignment="1">
      <alignment horizontal="left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9" fontId="3" fillId="0" borderId="17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 wrapText="1"/>
    </xf>
    <xf numFmtId="165" fontId="4" fillId="0" borderId="48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5" fontId="4" fillId="0" borderId="40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9" fontId="3" fillId="0" borderId="40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165" fontId="4" fillId="0" borderId="58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5" fontId="4" fillId="0" borderId="29" xfId="0" applyNumberFormat="1" applyFont="1" applyBorder="1" applyAlignment="1">
      <alignment horizontal="center" vertical="center" wrapText="1"/>
    </xf>
    <xf numFmtId="1" fontId="4" fillId="0" borderId="37" xfId="0" applyNumberFormat="1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9" fontId="3" fillId="0" borderId="29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right" vertical="center"/>
    </xf>
    <xf numFmtId="165" fontId="3" fillId="0" borderId="57" xfId="0" applyNumberFormat="1" applyFont="1" applyBorder="1" applyAlignment="1">
      <alignment horizontal="center" vertical="center"/>
    </xf>
    <xf numFmtId="165" fontId="3" fillId="0" borderId="49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64" fontId="3" fillId="0" borderId="49" xfId="0" applyNumberFormat="1" applyFont="1" applyBorder="1" applyAlignment="1">
      <alignment horizontal="center" vertical="center"/>
    </xf>
    <xf numFmtId="164" fontId="3" fillId="0" borderId="46" xfId="0" applyNumberFormat="1" applyFont="1" applyBorder="1" applyAlignment="1">
      <alignment horizontal="center" vertical="center"/>
    </xf>
    <xf numFmtId="164" fontId="9" fillId="0" borderId="46" xfId="0" applyNumberFormat="1" applyFont="1" applyBorder="1" applyAlignment="1">
      <alignment horizontal="center" vertical="center"/>
    </xf>
    <xf numFmtId="164" fontId="3" fillId="6" borderId="17" xfId="0" applyNumberFormat="1" applyFont="1" applyFill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164" fontId="3" fillId="6" borderId="0" xfId="0" applyNumberFormat="1" applyFont="1" applyFill="1" applyAlignment="1">
      <alignment horizontal="center" vertical="center"/>
    </xf>
    <xf numFmtId="164" fontId="3" fillId="6" borderId="49" xfId="0" applyNumberFormat="1" applyFont="1" applyFill="1" applyBorder="1" applyAlignment="1">
      <alignment horizontal="center" vertical="center"/>
    </xf>
    <xf numFmtId="0" fontId="3" fillId="6" borderId="56" xfId="0" applyFont="1" applyFill="1" applyBorder="1" applyAlignment="1">
      <alignment horizontal="center" vertical="center"/>
    </xf>
    <xf numFmtId="164" fontId="3" fillId="6" borderId="27" xfId="0" applyNumberFormat="1" applyFont="1" applyFill="1" applyBorder="1" applyAlignment="1">
      <alignment horizontal="center" vertical="center"/>
    </xf>
    <xf numFmtId="164" fontId="3" fillId="6" borderId="12" xfId="0" applyNumberFormat="1" applyFont="1" applyFill="1" applyBorder="1" applyAlignment="1">
      <alignment horizontal="center" vertical="center"/>
    </xf>
    <xf numFmtId="164" fontId="3" fillId="6" borderId="50" xfId="0" applyNumberFormat="1" applyFont="1" applyFill="1" applyBorder="1" applyAlignment="1">
      <alignment horizontal="center" vertical="center"/>
    </xf>
    <xf numFmtId="0" fontId="3" fillId="6" borderId="54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165" fontId="2" fillId="7" borderId="57" xfId="0" applyNumberFormat="1" applyFont="1" applyFill="1" applyBorder="1" applyAlignment="1">
      <alignment horizontal="center" vertical="center"/>
    </xf>
    <xf numFmtId="165" fontId="2" fillId="7" borderId="49" xfId="0" applyNumberFormat="1" applyFont="1" applyFill="1" applyBorder="1" applyAlignment="1">
      <alignment horizontal="center" vertical="center"/>
    </xf>
    <xf numFmtId="1" fontId="2" fillId="7" borderId="49" xfId="0" applyNumberFormat="1" applyFont="1" applyFill="1" applyBorder="1" applyAlignment="1">
      <alignment horizontal="center" vertical="center"/>
    </xf>
    <xf numFmtId="9" fontId="2" fillId="7" borderId="49" xfId="0" applyNumberFormat="1" applyFont="1" applyFill="1" applyBorder="1" applyAlignment="1">
      <alignment horizontal="center" vertical="center"/>
    </xf>
    <xf numFmtId="0" fontId="3" fillId="7" borderId="49" xfId="0" applyFont="1" applyFill="1" applyBorder="1" applyAlignment="1">
      <alignment horizontal="center" vertical="center"/>
    </xf>
    <xf numFmtId="0" fontId="3" fillId="7" borderId="49" xfId="0" applyFont="1" applyFill="1" applyBorder="1" applyAlignment="1">
      <alignment horizontal="center" vertical="center" wrapText="1"/>
    </xf>
    <xf numFmtId="0" fontId="3" fillId="7" borderId="50" xfId="0" applyFont="1" applyFill="1" applyBorder="1" applyAlignment="1">
      <alignment horizontal="center" vertical="center" wrapText="1"/>
    </xf>
    <xf numFmtId="0" fontId="3" fillId="7" borderId="46" xfId="0" applyFont="1" applyFill="1" applyBorder="1" applyAlignment="1">
      <alignment horizontal="center" vertical="center" wrapText="1"/>
    </xf>
    <xf numFmtId="0" fontId="2" fillId="7" borderId="4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5" fontId="10" fillId="0" borderId="32" xfId="0" applyNumberFormat="1" applyFont="1" applyBorder="1" applyAlignment="1">
      <alignment horizontal="center" vertical="center" wrapText="1"/>
    </xf>
    <xf numFmtId="0" fontId="5" fillId="3" borderId="38" xfId="0" applyFont="1" applyFill="1" applyBorder="1" applyAlignment="1">
      <alignment wrapText="1"/>
    </xf>
    <xf numFmtId="0" fontId="5" fillId="3" borderId="39" xfId="0" applyFont="1" applyFill="1" applyBorder="1" applyAlignment="1">
      <alignment wrapText="1"/>
    </xf>
    <xf numFmtId="0" fontId="5" fillId="3" borderId="24" xfId="0" applyFont="1" applyFill="1" applyBorder="1" applyAlignment="1">
      <alignment wrapText="1"/>
    </xf>
    <xf numFmtId="1" fontId="5" fillId="3" borderId="25" xfId="0" applyNumberFormat="1" applyFont="1" applyFill="1" applyBorder="1" applyAlignment="1">
      <alignment wrapText="1"/>
    </xf>
    <xf numFmtId="0" fontId="5" fillId="3" borderId="14" xfId="0" applyFont="1" applyFill="1" applyBorder="1" applyAlignment="1">
      <alignment wrapText="1"/>
    </xf>
    <xf numFmtId="0" fontId="5" fillId="3" borderId="25" xfId="0" applyFont="1" applyFill="1" applyBorder="1" applyAlignment="1">
      <alignment wrapText="1"/>
    </xf>
    <xf numFmtId="165" fontId="5" fillId="3" borderId="24" xfId="0" applyNumberFormat="1" applyFont="1" applyFill="1" applyBorder="1" applyAlignment="1">
      <alignment wrapText="1"/>
    </xf>
    <xf numFmtId="165" fontId="5" fillId="3" borderId="14" xfId="0" applyNumberFormat="1" applyFont="1" applyFill="1" applyBorder="1" applyAlignment="1">
      <alignment wrapText="1"/>
    </xf>
    <xf numFmtId="165" fontId="5" fillId="3" borderId="40" xfId="0" applyNumberFormat="1" applyFont="1" applyFill="1" applyBorder="1" applyAlignment="1">
      <alignment wrapText="1"/>
    </xf>
    <xf numFmtId="0" fontId="2" fillId="8" borderId="46" xfId="0" applyFont="1" applyFill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0" fontId="5" fillId="3" borderId="59" xfId="0" applyFont="1" applyFill="1" applyBorder="1" applyAlignment="1">
      <alignment wrapText="1"/>
    </xf>
    <xf numFmtId="0" fontId="5" fillId="3" borderId="60" xfId="0" applyFont="1" applyFill="1" applyBorder="1" applyAlignment="1">
      <alignment wrapText="1"/>
    </xf>
    <xf numFmtId="166" fontId="3" fillId="0" borderId="0" xfId="0" applyNumberFormat="1" applyFont="1"/>
    <xf numFmtId="165" fontId="10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" fontId="0" fillId="0" borderId="0" xfId="0" applyNumberFormat="1"/>
    <xf numFmtId="1" fontId="1" fillId="8" borderId="0" xfId="0" applyNumberFormat="1" applyFont="1" applyFill="1"/>
    <xf numFmtId="0" fontId="10" fillId="0" borderId="0" xfId="0" applyFont="1" applyAlignment="1">
      <alignment horizontal="center" vertical="center" wrapText="1"/>
    </xf>
    <xf numFmtId="0" fontId="0" fillId="0" borderId="61" xfId="0" applyBorder="1"/>
    <xf numFmtId="10" fontId="5" fillId="0" borderId="0" xfId="0" applyNumberFormat="1" applyFont="1" applyAlignment="1">
      <alignment wrapText="1"/>
    </xf>
    <xf numFmtId="0" fontId="6" fillId="5" borderId="61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3" xfId="0" applyBorder="1"/>
    <xf numFmtId="0" fontId="0" fillId="0" borderId="66" xfId="0" applyBorder="1"/>
    <xf numFmtId="0" fontId="0" fillId="0" borderId="0" xfId="0" applyAlignment="1">
      <alignment wrapText="1"/>
    </xf>
    <xf numFmtId="0" fontId="0" fillId="8" borderId="11" xfId="0" applyFill="1" applyBorder="1"/>
    <xf numFmtId="0" fontId="1" fillId="8" borderId="11" xfId="0" applyFont="1" applyFill="1" applyBorder="1"/>
    <xf numFmtId="0" fontId="0" fillId="0" borderId="11" xfId="0" applyBorder="1"/>
    <xf numFmtId="0" fontId="0" fillId="0" borderId="11" xfId="0" applyFill="1" applyBorder="1"/>
    <xf numFmtId="16" fontId="0" fillId="0" borderId="11" xfId="0" applyNumberFormat="1" applyBorder="1"/>
    <xf numFmtId="16" fontId="0" fillId="8" borderId="11" xfId="0" applyNumberFormat="1" applyFill="1" applyBorder="1"/>
    <xf numFmtId="16" fontId="14" fillId="0" borderId="11" xfId="0" applyNumberFormat="1" applyFont="1" applyBorder="1" applyAlignment="1">
      <alignment horizontal="center" wrapText="1"/>
    </xf>
    <xf numFmtId="16" fontId="14" fillId="8" borderId="11" xfId="0" applyNumberFormat="1" applyFont="1" applyFill="1" applyBorder="1" applyAlignment="1">
      <alignment horizontal="center"/>
    </xf>
    <xf numFmtId="16" fontId="14" fillId="0" borderId="11" xfId="0" applyNumberFormat="1" applyFont="1" applyBorder="1" applyAlignment="1">
      <alignment wrapText="1"/>
    </xf>
    <xf numFmtId="0" fontId="5" fillId="11" borderId="11" xfId="0" applyFont="1" applyFill="1" applyBorder="1" applyAlignment="1">
      <alignment wrapText="1"/>
    </xf>
    <xf numFmtId="0" fontId="0" fillId="11" borderId="11" xfId="0" applyFill="1" applyBorder="1"/>
    <xf numFmtId="0" fontId="14" fillId="11" borderId="11" xfId="0" applyFont="1" applyFill="1" applyBorder="1"/>
    <xf numFmtId="0" fontId="0" fillId="0" borderId="11" xfId="0" applyBorder="1" applyAlignment="1">
      <alignment horizontal="center"/>
    </xf>
    <xf numFmtId="0" fontId="0" fillId="12" borderId="11" xfId="0" applyFill="1" applyBorder="1"/>
    <xf numFmtId="1" fontId="0" fillId="12" borderId="11" xfId="0" applyNumberFormat="1" applyFill="1" applyBorder="1"/>
    <xf numFmtId="0" fontId="0" fillId="9" borderId="0" xfId="0" applyFill="1" applyAlignment="1">
      <alignment horizontal="center"/>
    </xf>
    <xf numFmtId="0" fontId="8" fillId="0" borderId="26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textRotation="90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5" fillId="3" borderId="30" xfId="0" applyFont="1" applyFill="1" applyBorder="1" applyAlignment="1">
      <alignment horizontal="center" vertical="center" textRotation="90" wrapText="1"/>
    </xf>
    <xf numFmtId="0" fontId="6" fillId="5" borderId="62" xfId="0" applyFont="1" applyFill="1" applyBorder="1" applyAlignment="1">
      <alignment horizontal="center" vertical="center" wrapText="1"/>
    </xf>
    <xf numFmtId="0" fontId="6" fillId="5" borderId="6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textRotation="90" wrapText="1"/>
    </xf>
    <xf numFmtId="0" fontId="5" fillId="3" borderId="47" xfId="0" applyFont="1" applyFill="1" applyBorder="1" applyAlignment="1">
      <alignment horizontal="center" vertical="center" textRotation="90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9" fontId="3" fillId="0" borderId="53" xfId="0" applyNumberFormat="1" applyFont="1" applyBorder="1" applyAlignment="1">
      <alignment horizontal="center" vertical="center"/>
    </xf>
    <xf numFmtId="9" fontId="3" fillId="0" borderId="51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10" borderId="12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2"/>
  <sheetViews>
    <sheetView topLeftCell="A115" workbookViewId="0">
      <selection activeCell="B141" sqref="B141"/>
    </sheetView>
  </sheetViews>
  <sheetFormatPr defaultRowHeight="15" x14ac:dyDescent="0.25"/>
  <cols>
    <col min="1" max="1" width="37" customWidth="1"/>
  </cols>
  <sheetData>
    <row r="2" spans="1:2" x14ac:dyDescent="0.25">
      <c r="A2" s="232" t="s">
        <v>316</v>
      </c>
      <c r="B2" s="232"/>
    </row>
    <row r="3" spans="1:2" x14ac:dyDescent="0.25">
      <c r="A3" s="201" t="s">
        <v>312</v>
      </c>
    </row>
    <row r="4" spans="1:2" x14ac:dyDescent="0.25">
      <c r="A4" t="str">
        <f>'1,3 день'!B4</f>
        <v>Пшено</v>
      </c>
      <c r="B4">
        <f>'1,3 день'!C4</f>
        <v>60</v>
      </c>
    </row>
    <row r="5" spans="1:2" x14ac:dyDescent="0.25">
      <c r="A5" t="str">
        <f>'1,3 день'!B5</f>
        <v>Молоко сгущеное с сахаром</v>
      </c>
      <c r="B5">
        <f>'1,3 день'!C5</f>
        <v>10</v>
      </c>
    </row>
    <row r="6" spans="1:2" x14ac:dyDescent="0.25">
      <c r="A6" t="str">
        <f>'1,3 день'!B6</f>
        <v>Изюм</v>
      </c>
      <c r="B6">
        <f>'1,3 день'!C6</f>
        <v>10</v>
      </c>
    </row>
    <row r="7" spans="1:2" x14ac:dyDescent="0.25">
      <c r="A7" t="str">
        <f>'1,3 день'!B7</f>
        <v>Цукаты</v>
      </c>
      <c r="B7">
        <f>'1,3 день'!C7</f>
        <v>10</v>
      </c>
    </row>
    <row r="8" spans="1:2" x14ac:dyDescent="0.25">
      <c r="A8" t="str">
        <f>'1,3 день'!B8</f>
        <v>Печенье Юбилейное</v>
      </c>
      <c r="B8">
        <f>'1,3 день'!C8</f>
        <v>20</v>
      </c>
    </row>
    <row r="9" spans="1:2" x14ac:dyDescent="0.25">
      <c r="A9" t="str">
        <f>'1,3 день'!B9</f>
        <v>Кофе растворимый</v>
      </c>
      <c r="B9">
        <f>'1,3 день'!C9</f>
        <v>10</v>
      </c>
    </row>
    <row r="10" spans="1:2" x14ac:dyDescent="0.25">
      <c r="A10" t="str">
        <f>'1,3 день'!B10</f>
        <v>Сахар-рафинад, песок</v>
      </c>
      <c r="B10">
        <f>'1,3 день'!C10</f>
        <v>10</v>
      </c>
    </row>
    <row r="11" spans="1:2" x14ac:dyDescent="0.25">
      <c r="A11" t="str">
        <f>'1,3 день'!B11</f>
        <v>Хлеб пшеничный, лучший</v>
      </c>
      <c r="B11">
        <f>'1,3 день'!C11</f>
        <v>40</v>
      </c>
    </row>
    <row r="12" spans="1:2" x14ac:dyDescent="0.25">
      <c r="A12" t="str">
        <f>'1,3 день'!B12</f>
        <v>Сыр 50% жирности</v>
      </c>
      <c r="B12">
        <f>'1,3 день'!C12</f>
        <v>20</v>
      </c>
    </row>
    <row r="13" spans="1:2" x14ac:dyDescent="0.25">
      <c r="A13" t="str">
        <f>'1,3 день'!B13</f>
        <v>Масло сливочное порционное</v>
      </c>
      <c r="B13">
        <f>'1,3 день'!C13</f>
        <v>10</v>
      </c>
    </row>
    <row r="14" spans="1:2" x14ac:dyDescent="0.25">
      <c r="A14" s="201" t="s">
        <v>313</v>
      </c>
    </row>
    <row r="15" spans="1:2" x14ac:dyDescent="0.25">
      <c r="A15" t="str">
        <f>'1,3 день'!B39</f>
        <v>Орехи грецкие</v>
      </c>
      <c r="B15">
        <f>'1,3 день'!C39</f>
        <v>30</v>
      </c>
    </row>
    <row r="16" spans="1:2" x14ac:dyDescent="0.25">
      <c r="A16" t="str">
        <f>'1,3 день'!B40</f>
        <v>Шоколад молочный (десертный)</v>
      </c>
      <c r="B16">
        <f>'1,3 день'!C40</f>
        <v>30</v>
      </c>
    </row>
    <row r="17" spans="1:6" x14ac:dyDescent="0.25">
      <c r="A17" s="201" t="s">
        <v>314</v>
      </c>
    </row>
    <row r="18" spans="1:6" x14ac:dyDescent="0.25">
      <c r="A18" t="str">
        <f>'1,3 день'!B17</f>
        <v>Горбуша в собственном соку (консервы)</v>
      </c>
      <c r="B18">
        <f>'1,3 день'!C17</f>
        <v>62.5</v>
      </c>
    </row>
    <row r="19" spans="1:6" x14ac:dyDescent="0.25">
      <c r="A19" t="str">
        <f>'1,3 день'!B18</f>
        <v>Картофельное пюре</v>
      </c>
      <c r="B19">
        <f>'1,3 день'!C18</f>
        <v>60</v>
      </c>
    </row>
    <row r="20" spans="1:6" x14ac:dyDescent="0.25">
      <c r="A20" t="str">
        <f>'1,3 день'!B19</f>
        <v xml:space="preserve">Чай </v>
      </c>
      <c r="B20">
        <f>'1,3 день'!C19</f>
        <v>3</v>
      </c>
    </row>
    <row r="21" spans="1:6" x14ac:dyDescent="0.25">
      <c r="A21" t="str">
        <f>'1,3 день'!B20</f>
        <v>Печенье сахарное</v>
      </c>
      <c r="B21">
        <f>'1,3 день'!C20</f>
        <v>20</v>
      </c>
    </row>
    <row r="22" spans="1:6" x14ac:dyDescent="0.25">
      <c r="A22" t="str">
        <f>'1,3 день'!B21</f>
        <v>Хлеб ржаной</v>
      </c>
      <c r="B22">
        <f>'1,3 день'!C21</f>
        <v>50</v>
      </c>
    </row>
    <row r="23" spans="1:6" x14ac:dyDescent="0.25">
      <c r="A23" t="str">
        <f>'1,3 день'!B22</f>
        <v>Колбаса сырокопченая</v>
      </c>
      <c r="B23">
        <f>'1,3 день'!C22</f>
        <v>40</v>
      </c>
    </row>
    <row r="24" spans="1:6" x14ac:dyDescent="0.25">
      <c r="A24" s="201" t="s">
        <v>315</v>
      </c>
    </row>
    <row r="25" spans="1:6" x14ac:dyDescent="0.25">
      <c r="A25" t="str">
        <f>'1,3 день'!B28</f>
        <v>Говядина тушеная консерв.</v>
      </c>
      <c r="B25">
        <f>'1,3 день'!C28</f>
        <v>81.25</v>
      </c>
    </row>
    <row r="26" spans="1:6" x14ac:dyDescent="0.25">
      <c r="A26" t="str">
        <f>'1,3 день'!B29</f>
        <v>Макароны, лапша, вермишель</v>
      </c>
      <c r="B26">
        <f>'1,3 день'!C29</f>
        <v>50</v>
      </c>
    </row>
    <row r="27" spans="1:6" x14ac:dyDescent="0.25">
      <c r="A27" t="str">
        <f>'1,3 день'!B30</f>
        <v xml:space="preserve">Чай </v>
      </c>
      <c r="B27">
        <f>'1,3 день'!C30</f>
        <v>3</v>
      </c>
    </row>
    <row r="28" spans="1:6" x14ac:dyDescent="0.25">
      <c r="A28" t="str">
        <f>'1,3 день'!B31</f>
        <v>Сахар-рафинад, песок</v>
      </c>
      <c r="B28">
        <f>'1,3 день'!C31</f>
        <v>10</v>
      </c>
    </row>
    <row r="29" spans="1:6" x14ac:dyDescent="0.25">
      <c r="A29" t="str">
        <f>'1,3 день'!B32</f>
        <v>Пряники</v>
      </c>
      <c r="B29">
        <f>'1,3 день'!C32</f>
        <v>20</v>
      </c>
    </row>
    <row r="30" spans="1:6" x14ac:dyDescent="0.25">
      <c r="A30" t="str">
        <f>'1,3 день'!B33</f>
        <v>Хлеб пшеничный, лучший</v>
      </c>
      <c r="B30">
        <f>'1,3 день'!C33</f>
        <v>20</v>
      </c>
    </row>
    <row r="31" spans="1:6" x14ac:dyDescent="0.25">
      <c r="B31" s="203">
        <f>SUM(B4:B30)</f>
        <v>679.75</v>
      </c>
      <c r="C31" s="202">
        <f>'1,3 день'!I41</f>
        <v>70.594999999999999</v>
      </c>
      <c r="D31" s="202">
        <f>'1,3 день'!J41</f>
        <v>86.01</v>
      </c>
      <c r="E31" s="202">
        <f>'1,3 день'!K41</f>
        <v>271.52749999999997</v>
      </c>
      <c r="F31" s="202">
        <f>'1,3 день'!E44</f>
        <v>2183.1750000000002</v>
      </c>
    </row>
    <row r="32" spans="1:6" x14ac:dyDescent="0.25">
      <c r="C32" s="204" t="s">
        <v>16</v>
      </c>
      <c r="D32" s="204" t="s">
        <v>17</v>
      </c>
      <c r="E32" s="204" t="s">
        <v>19</v>
      </c>
      <c r="F32" s="204" t="s">
        <v>26</v>
      </c>
    </row>
    <row r="33" spans="1:2" x14ac:dyDescent="0.25">
      <c r="A33" s="201" t="s">
        <v>317</v>
      </c>
    </row>
    <row r="34" spans="1:2" x14ac:dyDescent="0.25">
      <c r="A34" t="str">
        <f>'2,4 день'!B4</f>
        <v>Рис</v>
      </c>
      <c r="B34">
        <f>'2,4 день'!C4</f>
        <v>70</v>
      </c>
    </row>
    <row r="35" spans="1:2" x14ac:dyDescent="0.25">
      <c r="A35" t="str">
        <f>'2,4 день'!B5</f>
        <v>Молоко сгущеное с сахаром</v>
      </c>
      <c r="B35">
        <f>'2,4 день'!C5</f>
        <v>10</v>
      </c>
    </row>
    <row r="36" spans="1:2" x14ac:dyDescent="0.25">
      <c r="A36" t="str">
        <f>'2,4 день'!B6</f>
        <v>Изюм</v>
      </c>
      <c r="B36">
        <f>'2,4 день'!C6</f>
        <v>10</v>
      </c>
    </row>
    <row r="37" spans="1:2" x14ac:dyDescent="0.25">
      <c r="A37" t="str">
        <f>'2,4 день'!B7</f>
        <v>Цукаты</v>
      </c>
      <c r="B37">
        <f>'2,4 день'!C7</f>
        <v>10</v>
      </c>
    </row>
    <row r="38" spans="1:2" x14ac:dyDescent="0.25">
      <c r="A38" t="str">
        <f>'2,4 день'!B8</f>
        <v>Печенье Юбилейное</v>
      </c>
      <c r="B38">
        <f>'2,4 день'!C8</f>
        <v>20</v>
      </c>
    </row>
    <row r="39" spans="1:2" x14ac:dyDescent="0.25">
      <c r="A39" t="str">
        <f>'2,4 день'!B9</f>
        <v>Кофе растворимый</v>
      </c>
      <c r="B39">
        <f>'2,4 день'!C9</f>
        <v>10</v>
      </c>
    </row>
    <row r="40" spans="1:2" x14ac:dyDescent="0.25">
      <c r="A40" t="str">
        <f>'2,4 день'!B10</f>
        <v>Сахар-рафинад, песок</v>
      </c>
      <c r="B40">
        <f>'2,4 день'!C10</f>
        <v>10</v>
      </c>
    </row>
    <row r="41" spans="1:2" x14ac:dyDescent="0.25">
      <c r="A41" t="str">
        <f>'2,4 день'!B11</f>
        <v>Хлеб пшеничный, лучший</v>
      </c>
      <c r="B41">
        <f>'2,4 день'!C11</f>
        <v>20</v>
      </c>
    </row>
    <row r="42" spans="1:2" x14ac:dyDescent="0.25">
      <c r="A42" t="str">
        <f>'2,4 день'!B12</f>
        <v>Паштет печеночный консерв.Хамме</v>
      </c>
      <c r="B42">
        <f>'2,4 день'!C12</f>
        <v>25</v>
      </c>
    </row>
    <row r="43" spans="1:2" x14ac:dyDescent="0.25">
      <c r="A43" t="str">
        <f>'2,4 день'!B13</f>
        <v>Масло сливочное порционное</v>
      </c>
      <c r="B43">
        <f>'2,4 день'!C13</f>
        <v>10</v>
      </c>
    </row>
    <row r="44" spans="1:2" x14ac:dyDescent="0.25">
      <c r="A44" s="201" t="s">
        <v>313</v>
      </c>
    </row>
    <row r="45" spans="1:2" x14ac:dyDescent="0.25">
      <c r="A45" t="str">
        <f>'2,4 день'!B40</f>
        <v>Чернослив</v>
      </c>
      <c r="B45">
        <f>'2,4 день'!C40</f>
        <v>10</v>
      </c>
    </row>
    <row r="46" spans="1:2" x14ac:dyDescent="0.25">
      <c r="A46" t="str">
        <f>'2,4 день'!B41</f>
        <v>Абрикосы без косточки (курага)</v>
      </c>
      <c r="B46">
        <f>'2,4 день'!C41</f>
        <v>10</v>
      </c>
    </row>
    <row r="47" spans="1:2" x14ac:dyDescent="0.25">
      <c r="A47" t="str">
        <f>'2,4 день'!B42</f>
        <v>Орехи лесные</v>
      </c>
      <c r="B47">
        <f>'2,4 день'!C42</f>
        <v>10</v>
      </c>
    </row>
    <row r="48" spans="1:2" x14ac:dyDescent="0.25">
      <c r="A48" t="str">
        <f>'2,4 день'!B43</f>
        <v>Шоколад молочный (десертный)</v>
      </c>
      <c r="B48">
        <f>'2,4 день'!C43</f>
        <v>30</v>
      </c>
    </row>
    <row r="49" spans="1:2" x14ac:dyDescent="0.25">
      <c r="A49" s="201" t="s">
        <v>318</v>
      </c>
    </row>
    <row r="50" spans="1:2" x14ac:dyDescent="0.25">
      <c r="A50" t="str">
        <f>'2,4 день'!B17</f>
        <v>Свинина тушеная консерв.</v>
      </c>
      <c r="B50">
        <f>'2,4 день'!C17</f>
        <v>40.625</v>
      </c>
    </row>
    <row r="51" spans="1:2" x14ac:dyDescent="0.25">
      <c r="A51" t="str">
        <f>'2,4 день'!B18</f>
        <v>Суперсуп гороховый с беконом</v>
      </c>
      <c r="B51">
        <f>'2,4 день'!C18</f>
        <v>20</v>
      </c>
    </row>
    <row r="52" spans="1:2" x14ac:dyDescent="0.25">
      <c r="A52" t="str">
        <f>'2,4 день'!B19</f>
        <v>Смесь сушеных овощей</v>
      </c>
      <c r="B52">
        <f>'2,4 день'!C19</f>
        <v>5</v>
      </c>
    </row>
    <row r="53" spans="1:2" x14ac:dyDescent="0.25">
      <c r="A53" t="str">
        <f>'2,4 день'!B20</f>
        <v xml:space="preserve">Чай </v>
      </c>
      <c r="B53">
        <f>'2,4 день'!C20</f>
        <v>3</v>
      </c>
    </row>
    <row r="54" spans="1:2" x14ac:dyDescent="0.25">
      <c r="A54" t="str">
        <f>'2,4 день'!B21</f>
        <v>Сахар-рафинад, песок</v>
      </c>
      <c r="B54">
        <f>'2,4 день'!C21</f>
        <v>10</v>
      </c>
    </row>
    <row r="55" spans="1:2" x14ac:dyDescent="0.25">
      <c r="A55" t="str">
        <f>'2,4 день'!B22</f>
        <v>Зефир</v>
      </c>
      <c r="B55">
        <f>'2,4 день'!C22</f>
        <v>20</v>
      </c>
    </row>
    <row r="56" spans="1:2" x14ac:dyDescent="0.25">
      <c r="A56" t="str">
        <f>'2,4 день'!B23</f>
        <v>Хлеб ржаной</v>
      </c>
      <c r="B56">
        <f>'2,4 день'!C23</f>
        <v>40</v>
      </c>
    </row>
    <row r="57" spans="1:2" x14ac:dyDescent="0.25">
      <c r="A57" t="str">
        <f>'2,4 день'!B24</f>
        <v>Сыр плавленый 40% жирности</v>
      </c>
      <c r="B57">
        <f>'2,4 день'!C24</f>
        <v>35</v>
      </c>
    </row>
    <row r="58" spans="1:2" x14ac:dyDescent="0.25">
      <c r="A58" s="201" t="s">
        <v>319</v>
      </c>
    </row>
    <row r="59" spans="1:2" x14ac:dyDescent="0.25">
      <c r="A59" t="str">
        <f>'2,4 день'!B29</f>
        <v>Говядина тушеная консерв.</v>
      </c>
      <c r="B59">
        <f>'2,4 день'!C29</f>
        <v>81.25</v>
      </c>
    </row>
    <row r="60" spans="1:2" x14ac:dyDescent="0.25">
      <c r="A60" t="str">
        <f>'2,4 день'!B30</f>
        <v>Гречневая</v>
      </c>
      <c r="B60">
        <f>'2,4 день'!C30</f>
        <v>60</v>
      </c>
    </row>
    <row r="61" spans="1:2" x14ac:dyDescent="0.25">
      <c r="A61" t="str">
        <f>'2,4 день'!B31</f>
        <v>Сыр 50% жирности</v>
      </c>
      <c r="B61">
        <f>'2,4 день'!C31</f>
        <v>20</v>
      </c>
    </row>
    <row r="62" spans="1:2" x14ac:dyDescent="0.25">
      <c r="A62" t="str">
        <f>'2,4 день'!B32</f>
        <v xml:space="preserve">Чай </v>
      </c>
      <c r="B62">
        <f>'2,4 день'!C32</f>
        <v>3</v>
      </c>
    </row>
    <row r="63" spans="1:2" x14ac:dyDescent="0.25">
      <c r="A63" t="str">
        <f>'2,4 день'!B33</f>
        <v>Сахар-рафинад, песок</v>
      </c>
      <c r="B63">
        <f>'2,4 день'!C33</f>
        <v>10</v>
      </c>
    </row>
    <row r="64" spans="1:2" x14ac:dyDescent="0.25">
      <c r="A64" t="str">
        <f>'2,4 день'!B34</f>
        <v>Печенье сахарное</v>
      </c>
      <c r="B64">
        <f>'2,4 день'!C34</f>
        <v>30</v>
      </c>
    </row>
    <row r="65" spans="1:6" x14ac:dyDescent="0.25">
      <c r="A65" t="str">
        <f>'2,4 день'!B35</f>
        <v>Хлеб пшеничный, лучший</v>
      </c>
      <c r="B65">
        <f>'2,4 день'!C35</f>
        <v>20</v>
      </c>
    </row>
    <row r="66" spans="1:6" x14ac:dyDescent="0.25">
      <c r="B66" s="203">
        <f>SUM(B34:B65)</f>
        <v>652.875</v>
      </c>
      <c r="C66" s="202">
        <f>'2,4 день'!I44</f>
        <v>59.756250000000001</v>
      </c>
      <c r="D66" s="202">
        <f>'2,4 день'!J44</f>
        <v>85.44874999999999</v>
      </c>
      <c r="E66" s="202">
        <f>'2,4 день'!K44</f>
        <v>272.62187499999993</v>
      </c>
      <c r="F66" s="202">
        <f>'2,4 день'!E47</f>
        <v>2096.9499999999998</v>
      </c>
    </row>
    <row r="67" spans="1:6" x14ac:dyDescent="0.25">
      <c r="C67" s="204" t="s">
        <v>16</v>
      </c>
      <c r="D67" s="204" t="s">
        <v>17</v>
      </c>
      <c r="E67" s="204" t="s">
        <v>19</v>
      </c>
      <c r="F67" s="204" t="s">
        <v>26</v>
      </c>
    </row>
    <row r="68" spans="1:6" x14ac:dyDescent="0.25">
      <c r="A68" s="201" t="s">
        <v>320</v>
      </c>
    </row>
    <row r="69" spans="1:6" x14ac:dyDescent="0.25">
      <c r="A69" t="str">
        <f>'5,7 день'!B4</f>
        <v>Овсяная</v>
      </c>
      <c r="B69">
        <f>'5,7 день'!C4</f>
        <v>65</v>
      </c>
    </row>
    <row r="70" spans="1:6" x14ac:dyDescent="0.25">
      <c r="A70" t="str">
        <f>'5,7 день'!B5</f>
        <v>Молоко сгущеное с сахаром</v>
      </c>
      <c r="B70">
        <f>'5,7 день'!C5</f>
        <v>10</v>
      </c>
    </row>
    <row r="71" spans="1:6" x14ac:dyDescent="0.25">
      <c r="A71" t="str">
        <f>'5,7 день'!B6</f>
        <v>Изюм</v>
      </c>
      <c r="B71">
        <f>'5,7 день'!C6</f>
        <v>10</v>
      </c>
    </row>
    <row r="72" spans="1:6" x14ac:dyDescent="0.25">
      <c r="A72" t="str">
        <f>'5,7 день'!B7</f>
        <v>Цукаты</v>
      </c>
      <c r="B72">
        <f>'5,7 день'!C7</f>
        <v>10</v>
      </c>
    </row>
    <row r="73" spans="1:6" x14ac:dyDescent="0.25">
      <c r="A73" t="str">
        <f>'5,7 день'!B8</f>
        <v>Печенье Юбилейное</v>
      </c>
      <c r="B73">
        <f>'5,7 день'!C8</f>
        <v>20</v>
      </c>
    </row>
    <row r="74" spans="1:6" x14ac:dyDescent="0.25">
      <c r="A74" t="str">
        <f>'5,7 день'!B9</f>
        <v>Кофе растворимый</v>
      </c>
      <c r="B74">
        <f>'5,7 день'!C9</f>
        <v>10</v>
      </c>
    </row>
    <row r="75" spans="1:6" x14ac:dyDescent="0.25">
      <c r="A75" t="str">
        <f>'5,7 день'!B10</f>
        <v>Сахар-рафинад, песок</v>
      </c>
      <c r="B75">
        <f>'5,7 день'!C10</f>
        <v>10</v>
      </c>
    </row>
    <row r="76" spans="1:6" x14ac:dyDescent="0.25">
      <c r="A76" t="str">
        <f>'5,7 день'!B11</f>
        <v>Хлеб пшеничный, лучший</v>
      </c>
      <c r="B76">
        <f>'5,7 день'!C11</f>
        <v>20</v>
      </c>
    </row>
    <row r="77" spans="1:6" x14ac:dyDescent="0.25">
      <c r="A77" t="str">
        <f>'5,7 день'!B12</f>
        <v>Сыр плавленый 40% жирности</v>
      </c>
      <c r="B77">
        <f>'5,7 день'!C12</f>
        <v>20</v>
      </c>
    </row>
    <row r="78" spans="1:6" x14ac:dyDescent="0.25">
      <c r="A78" t="str">
        <f>'5,7 день'!B13</f>
        <v>Масло сливочное порционное</v>
      </c>
      <c r="B78">
        <f>'5,7 день'!C13</f>
        <v>10</v>
      </c>
    </row>
    <row r="79" spans="1:6" x14ac:dyDescent="0.25">
      <c r="A79" s="201" t="s">
        <v>313</v>
      </c>
    </row>
    <row r="80" spans="1:6" x14ac:dyDescent="0.25">
      <c r="A80" t="str">
        <f>'5,7 день'!B40</f>
        <v>Чернослив</v>
      </c>
      <c r="B80">
        <f>'5,7 день'!C40</f>
        <v>10</v>
      </c>
    </row>
    <row r="81" spans="1:2" x14ac:dyDescent="0.25">
      <c r="A81" t="str">
        <f>'5,7 день'!B41</f>
        <v>Абрикосы без косточки (курага)</v>
      </c>
      <c r="B81">
        <f>'5,7 день'!C41</f>
        <v>10</v>
      </c>
    </row>
    <row r="82" spans="1:2" x14ac:dyDescent="0.25">
      <c r="A82" t="str">
        <f>'5,7 день'!B42</f>
        <v>Орехи грецкие</v>
      </c>
      <c r="B82">
        <f>'5,7 день'!C42</f>
        <v>10</v>
      </c>
    </row>
    <row r="83" spans="1:2" x14ac:dyDescent="0.25">
      <c r="A83" t="str">
        <f>'5,7 день'!B43</f>
        <v>Батончики ореховые</v>
      </c>
      <c r="B83">
        <f>'5,7 день'!C43</f>
        <v>30</v>
      </c>
    </row>
    <row r="84" spans="1:2" x14ac:dyDescent="0.25">
      <c r="A84" s="201" t="s">
        <v>321</v>
      </c>
    </row>
    <row r="85" spans="1:2" x14ac:dyDescent="0.25">
      <c r="A85" t="str">
        <f>'5,7 день'!B17</f>
        <v>Горбуша в собственном соку (консервы)</v>
      </c>
      <c r="B85">
        <f>'5,7 день'!C17</f>
        <v>62.5</v>
      </c>
    </row>
    <row r="86" spans="1:2" x14ac:dyDescent="0.25">
      <c r="A86" t="str">
        <f>'5,7 день'!B18</f>
        <v>Чечевица красная</v>
      </c>
      <c r="B86">
        <f>'5,7 день'!C18</f>
        <v>60</v>
      </c>
    </row>
    <row r="87" spans="1:2" x14ac:dyDescent="0.25">
      <c r="A87" t="str">
        <f>'5,7 день'!B19</f>
        <v>Смесь сушеных овощей</v>
      </c>
      <c r="B87">
        <f>'5,7 день'!C19</f>
        <v>5</v>
      </c>
    </row>
    <row r="88" spans="1:2" x14ac:dyDescent="0.25">
      <c r="A88" t="str">
        <f>'5,7 день'!B20</f>
        <v xml:space="preserve">Чай </v>
      </c>
      <c r="B88">
        <f>'5,7 день'!C20</f>
        <v>3</v>
      </c>
    </row>
    <row r="89" spans="1:2" x14ac:dyDescent="0.25">
      <c r="A89" t="str">
        <f>'5,7 день'!B21</f>
        <v>Сахар-рафинад, песок</v>
      </c>
      <c r="B89">
        <f>'5,7 день'!C21</f>
        <v>10</v>
      </c>
    </row>
    <row r="90" spans="1:2" x14ac:dyDescent="0.25">
      <c r="A90" t="str">
        <f>'5,7 день'!B22</f>
        <v>Хлеб пшеничный, лучший</v>
      </c>
      <c r="B90">
        <f>'5,7 день'!C22</f>
        <v>20</v>
      </c>
    </row>
    <row r="91" spans="1:2" x14ac:dyDescent="0.25">
      <c r="A91" t="str">
        <f>'5,7 день'!B23</f>
        <v>Колбаса полукопченая</v>
      </c>
      <c r="B91">
        <f>'5,7 день'!C23</f>
        <v>40</v>
      </c>
    </row>
    <row r="92" spans="1:2" x14ac:dyDescent="0.25">
      <c r="A92" t="str">
        <f>'5,7 день'!B24</f>
        <v>Печенье сахарное</v>
      </c>
      <c r="B92">
        <f>'5,7 день'!C24</f>
        <v>20</v>
      </c>
    </row>
    <row r="93" spans="1:2" x14ac:dyDescent="0.25">
      <c r="A93" s="201" t="s">
        <v>322</v>
      </c>
    </row>
    <row r="94" spans="1:2" x14ac:dyDescent="0.25">
      <c r="A94" t="str">
        <f>'5,7 день'!B29</f>
        <v>Мясо сублимированное</v>
      </c>
      <c r="B94">
        <f>'5,7 день'!C29</f>
        <v>50</v>
      </c>
    </row>
    <row r="95" spans="1:2" x14ac:dyDescent="0.25">
      <c r="A95" t="str">
        <f>'5,7 день'!B30</f>
        <v>Рис</v>
      </c>
      <c r="B95">
        <f>'5,7 день'!C30</f>
        <v>70</v>
      </c>
    </row>
    <row r="96" spans="1:2" x14ac:dyDescent="0.25">
      <c r="A96" t="str">
        <f>'5,7 день'!B31</f>
        <v xml:space="preserve">Чай </v>
      </c>
      <c r="B96">
        <f>'5,7 день'!C31</f>
        <v>3</v>
      </c>
    </row>
    <row r="97" spans="1:6" x14ac:dyDescent="0.25">
      <c r="A97" t="str">
        <f>'5,7 день'!B32</f>
        <v>Сахар-рафинад, песок</v>
      </c>
      <c r="B97">
        <f>'5,7 день'!C32</f>
        <v>15</v>
      </c>
    </row>
    <row r="98" spans="1:6" x14ac:dyDescent="0.25">
      <c r="A98" t="str">
        <f>'5,7 день'!B33</f>
        <v>Сыр плавленый 40% жирности</v>
      </c>
      <c r="B98">
        <f>'5,7 день'!C33</f>
        <v>35</v>
      </c>
    </row>
    <row r="99" spans="1:6" x14ac:dyDescent="0.25">
      <c r="A99" t="str">
        <f>'5,7 день'!B34</f>
        <v>Галеты Любятово</v>
      </c>
      <c r="B99">
        <f>'5,7 день'!C34</f>
        <v>30</v>
      </c>
    </row>
    <row r="100" spans="1:6" x14ac:dyDescent="0.25">
      <c r="B100" s="203">
        <f>SUM(B68:B99)</f>
        <v>668.5</v>
      </c>
      <c r="C100" s="202">
        <f>'5,7 день'!I44</f>
        <v>94.107499999999987</v>
      </c>
      <c r="D100" s="202">
        <f>'5,7 день'!J44</f>
        <v>84.504999999999995</v>
      </c>
      <c r="E100" s="202">
        <f>'5,7 день'!K44</f>
        <v>276.4975</v>
      </c>
      <c r="F100" s="202">
        <f>'5,7 день'!E47</f>
        <v>2308.3000000000002</v>
      </c>
    </row>
    <row r="101" spans="1:6" x14ac:dyDescent="0.25">
      <c r="C101" s="204" t="s">
        <v>16</v>
      </c>
      <c r="D101" s="204" t="s">
        <v>17</v>
      </c>
      <c r="E101" s="204" t="s">
        <v>19</v>
      </c>
      <c r="F101" s="204" t="s">
        <v>26</v>
      </c>
    </row>
    <row r="102" spans="1:6" x14ac:dyDescent="0.25">
      <c r="A102" s="201" t="s">
        <v>324</v>
      </c>
    </row>
    <row r="103" spans="1:6" x14ac:dyDescent="0.25">
      <c r="A103" t="str">
        <f>'6,8 день'!B4</f>
        <v>Мультизлаковая каша</v>
      </c>
      <c r="B103">
        <f>'6,8 день'!C4</f>
        <v>60</v>
      </c>
    </row>
    <row r="104" spans="1:6" x14ac:dyDescent="0.25">
      <c r="A104" t="str">
        <f>'6,8 день'!B5</f>
        <v>Молоко сгущеное с сахаром</v>
      </c>
      <c r="B104">
        <f>'6,8 день'!C5</f>
        <v>10</v>
      </c>
    </row>
    <row r="105" spans="1:6" x14ac:dyDescent="0.25">
      <c r="A105" t="str">
        <f>'6,8 день'!B6</f>
        <v>Изюм</v>
      </c>
      <c r="B105">
        <f>'6,8 день'!C6</f>
        <v>10</v>
      </c>
    </row>
    <row r="106" spans="1:6" x14ac:dyDescent="0.25">
      <c r="A106" t="str">
        <f>'6,8 день'!B7</f>
        <v>Цукаты</v>
      </c>
      <c r="B106">
        <f>'6,8 день'!C7</f>
        <v>10</v>
      </c>
    </row>
    <row r="107" spans="1:6" x14ac:dyDescent="0.25">
      <c r="A107" t="str">
        <f>'6,8 день'!B8</f>
        <v>Кофе растворимый</v>
      </c>
      <c r="B107">
        <f>'6,8 день'!C8</f>
        <v>10</v>
      </c>
    </row>
    <row r="108" spans="1:6" x14ac:dyDescent="0.25">
      <c r="A108" t="str">
        <f>'6,8 день'!B9</f>
        <v>Сахар-рафинад, песок</v>
      </c>
      <c r="B108">
        <f>'6,8 день'!C9</f>
        <v>10</v>
      </c>
    </row>
    <row r="109" spans="1:6" x14ac:dyDescent="0.25">
      <c r="A109" t="str">
        <f>'6,8 день'!B10</f>
        <v>Вафли Яшкино</v>
      </c>
      <c r="B109">
        <f>'6,8 день'!C10</f>
        <v>30</v>
      </c>
    </row>
    <row r="110" spans="1:6" x14ac:dyDescent="0.25">
      <c r="A110" t="str">
        <f>'6,8 день'!B11</f>
        <v>Масло сливочное порционное</v>
      </c>
      <c r="B110">
        <f>'6,8 день'!C11</f>
        <v>10</v>
      </c>
    </row>
    <row r="111" spans="1:6" x14ac:dyDescent="0.25">
      <c r="A111" t="str">
        <f>'6,8 день'!B12</f>
        <v>Хлеб пшеничный, лучший</v>
      </c>
      <c r="B111">
        <f>'6,8 день'!C12</f>
        <v>20</v>
      </c>
    </row>
    <row r="112" spans="1:6" x14ac:dyDescent="0.25">
      <c r="A112" t="str">
        <f>'6,8 день'!B13</f>
        <v>Паштет мясной консерв.</v>
      </c>
      <c r="B112">
        <f>'6,8 день'!C13</f>
        <v>25</v>
      </c>
    </row>
    <row r="113" spans="1:2" x14ac:dyDescent="0.25">
      <c r="A113" s="201" t="s">
        <v>313</v>
      </c>
    </row>
    <row r="114" spans="1:2" x14ac:dyDescent="0.25">
      <c r="A114" t="str">
        <f>'6,8 день'!B44</f>
        <v>Абрикосы без косточки (курага)</v>
      </c>
      <c r="B114">
        <f>'6,8 день'!C44</f>
        <v>10</v>
      </c>
    </row>
    <row r="115" spans="1:2" x14ac:dyDescent="0.25">
      <c r="A115" t="str">
        <f>'6,8 день'!B45</f>
        <v>Чернослив</v>
      </c>
      <c r="B115">
        <f>'6,8 день'!C45</f>
        <v>10</v>
      </c>
    </row>
    <row r="116" spans="1:2" x14ac:dyDescent="0.25">
      <c r="A116" t="str">
        <f>'6,8 день'!B46</f>
        <v>Орехи лесные</v>
      </c>
      <c r="B116">
        <f>'6,8 день'!C46</f>
        <v>10</v>
      </c>
    </row>
    <row r="117" spans="1:2" x14ac:dyDescent="0.25">
      <c r="A117" t="str">
        <f>'6,8 день'!B47</f>
        <v>Батончики ореховые</v>
      </c>
      <c r="B117">
        <f>'6,8 день'!C47</f>
        <v>30</v>
      </c>
    </row>
    <row r="118" spans="1:2" x14ac:dyDescent="0.25">
      <c r="A118" s="201" t="s">
        <v>325</v>
      </c>
    </row>
    <row r="119" spans="1:2" x14ac:dyDescent="0.25">
      <c r="A119" t="str">
        <f>'6,8 день'!B17</f>
        <v>Суперсуп куриный с вермишелью</v>
      </c>
      <c r="B119">
        <f>'6,8 день'!C17</f>
        <v>20</v>
      </c>
    </row>
    <row r="120" spans="1:2" x14ac:dyDescent="0.25">
      <c r="A120" t="str">
        <f>'6,8 день'!B18</f>
        <v>Мясо сублимированное</v>
      </c>
      <c r="B120">
        <f>'6,8 день'!C18</f>
        <v>30</v>
      </c>
    </row>
    <row r="121" spans="1:2" x14ac:dyDescent="0.25">
      <c r="A121" t="str">
        <f>'6,8 день'!B19</f>
        <v>Смесь сушеных овощей</v>
      </c>
      <c r="B121">
        <f>'6,8 день'!C19</f>
        <v>5</v>
      </c>
    </row>
    <row r="122" spans="1:2" x14ac:dyDescent="0.25">
      <c r="A122" t="str">
        <f>'6,8 день'!B20</f>
        <v xml:space="preserve">Чай </v>
      </c>
      <c r="B122">
        <f>'6,8 день'!C20</f>
        <v>3</v>
      </c>
    </row>
    <row r="123" spans="1:2" x14ac:dyDescent="0.25">
      <c r="A123" t="str">
        <f>'6,8 день'!B21</f>
        <v>Сахар-рафинад, песок</v>
      </c>
      <c r="B123">
        <f>'6,8 день'!C21</f>
        <v>10</v>
      </c>
    </row>
    <row r="124" spans="1:2" x14ac:dyDescent="0.25">
      <c r="A124" t="str">
        <f>'6,8 день'!B22</f>
        <v>Галеты Любятово</v>
      </c>
      <c r="B124">
        <f>'6,8 день'!C22</f>
        <v>30</v>
      </c>
    </row>
    <row r="125" spans="1:2" x14ac:dyDescent="0.25">
      <c r="A125" t="str">
        <f>'6,8 день'!B23</f>
        <v>Колбаса сырокопченая</v>
      </c>
      <c r="B125">
        <f>'6,8 день'!C23</f>
        <v>20</v>
      </c>
    </row>
    <row r="126" spans="1:2" x14ac:dyDescent="0.25">
      <c r="A126" t="str">
        <f>'6,8 день'!B24</f>
        <v>Сыр плавленый 40% жирности</v>
      </c>
      <c r="B126">
        <f>'6,8 день'!C24</f>
        <v>17.5</v>
      </c>
    </row>
    <row r="127" spans="1:2" x14ac:dyDescent="0.25">
      <c r="A127" t="str">
        <f>'6,8 день'!B25</f>
        <v>Печенье сахарное</v>
      </c>
      <c r="B127">
        <f>'6,8 день'!C25</f>
        <v>20</v>
      </c>
    </row>
    <row r="128" spans="1:2" x14ac:dyDescent="0.25">
      <c r="A128" s="201" t="s">
        <v>326</v>
      </c>
    </row>
    <row r="129" spans="1:6" x14ac:dyDescent="0.25">
      <c r="A129" t="str">
        <f>'6,8 день'!B30</f>
        <v>Мясо сублимированное</v>
      </c>
      <c r="B129">
        <f>'6,8 день'!C30</f>
        <v>40</v>
      </c>
    </row>
    <row r="130" spans="1:6" x14ac:dyDescent="0.25">
      <c r="A130" t="str">
        <f>'6,8 день'!B31</f>
        <v>Гречневая</v>
      </c>
      <c r="B130">
        <f>'6,8 день'!C31</f>
        <v>60</v>
      </c>
    </row>
    <row r="131" spans="1:6" x14ac:dyDescent="0.25">
      <c r="A131" t="str">
        <f>'6,8 день'!B32</f>
        <v>Смесь сушеных овощей</v>
      </c>
      <c r="B131">
        <f>'6,8 день'!C32</f>
        <v>5</v>
      </c>
    </row>
    <row r="132" spans="1:6" x14ac:dyDescent="0.25">
      <c r="A132" t="str">
        <f>'6,8 день'!B33</f>
        <v xml:space="preserve">Чай </v>
      </c>
      <c r="B132">
        <f>'6,8 день'!C33</f>
        <v>3</v>
      </c>
    </row>
    <row r="133" spans="1:6" x14ac:dyDescent="0.25">
      <c r="A133" t="str">
        <f>'6,8 день'!B34</f>
        <v>Сахар-рафинад, песок</v>
      </c>
      <c r="B133">
        <f>'6,8 день'!C34</f>
        <v>10</v>
      </c>
    </row>
    <row r="134" spans="1:6" x14ac:dyDescent="0.25">
      <c r="A134" t="str">
        <f>'6,8 день'!B35</f>
        <v>Галеты Любятово</v>
      </c>
      <c r="B134">
        <f>'6,8 день'!C35</f>
        <v>30</v>
      </c>
    </row>
    <row r="135" spans="1:6" x14ac:dyDescent="0.25">
      <c r="A135" t="str">
        <f>'6,8 день'!B36</f>
        <v>Масло сливочное порционное</v>
      </c>
      <c r="B135">
        <f>'6,8 день'!C36</f>
        <v>10</v>
      </c>
    </row>
    <row r="136" spans="1:6" x14ac:dyDescent="0.25">
      <c r="A136" t="str">
        <f>'6,8 день'!B37</f>
        <v>Печенье сахарное</v>
      </c>
      <c r="B136">
        <f>'6,8 день'!C37</f>
        <v>20</v>
      </c>
    </row>
    <row r="137" spans="1:6" x14ac:dyDescent="0.25">
      <c r="A137" t="str">
        <f>'6,8 день'!B38</f>
        <v>Паштет печеночный консерв.Хамме</v>
      </c>
      <c r="B137">
        <f>'6,8 день'!C38</f>
        <v>25</v>
      </c>
    </row>
    <row r="138" spans="1:6" x14ac:dyDescent="0.25">
      <c r="B138" s="203">
        <f>SUM(B103:B137)</f>
        <v>613.5</v>
      </c>
      <c r="C138" s="202">
        <f>'6,8 день'!I48</f>
        <v>90.984999999999985</v>
      </c>
      <c r="D138" s="202">
        <f>'6,8 день'!J48</f>
        <v>98.772499999999965</v>
      </c>
      <c r="E138" s="202">
        <f>'6,8 день'!K48</f>
        <v>273.40750000000003</v>
      </c>
      <c r="F138" s="202">
        <f>'6,8 день'!E51</f>
        <v>2361.0000000000005</v>
      </c>
    </row>
    <row r="139" spans="1:6" x14ac:dyDescent="0.25">
      <c r="C139" s="204" t="s">
        <v>16</v>
      </c>
      <c r="D139" s="204" t="s">
        <v>17</v>
      </c>
      <c r="E139" s="204" t="s">
        <v>19</v>
      </c>
      <c r="F139" s="204" t="s">
        <v>26</v>
      </c>
    </row>
    <row r="141" spans="1:6" x14ac:dyDescent="0.25">
      <c r="B141" s="202">
        <f>B138+B100+B66+B31</f>
        <v>2614.625</v>
      </c>
      <c r="C141" s="202">
        <f>C138+C100+C66+C31</f>
        <v>315.44374999999997</v>
      </c>
      <c r="D141" s="202">
        <f>D138+D100+D66+D31</f>
        <v>354.73624999999993</v>
      </c>
      <c r="E141" s="202">
        <f>E138+E100+E66+E31</f>
        <v>1094.0543749999999</v>
      </c>
    </row>
    <row r="142" spans="1:6" x14ac:dyDescent="0.25">
      <c r="C142" s="206">
        <f>C141/(C141+D141+E141)</f>
        <v>0.17879923125293373</v>
      </c>
      <c r="D142" s="206">
        <f>D141/(C141+D141+E141)</f>
        <v>0.20107093197296985</v>
      </c>
      <c r="E142" s="206">
        <f>E141/(C141+D141+E141)</f>
        <v>0.6201298367740965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pane xSplit="1" ySplit="3" topLeftCell="B13" activePane="bottomRight" state="frozen"/>
      <selection pane="topRight" activeCell="B1" sqref="B1"/>
      <selection pane="bottomLeft" activeCell="A8" sqref="A8"/>
      <selection pane="bottomRight" activeCell="B28" sqref="B28:C33"/>
    </sheetView>
  </sheetViews>
  <sheetFormatPr defaultRowHeight="15" x14ac:dyDescent="0.25"/>
  <cols>
    <col min="1" max="1" width="9.42578125" style="12" customWidth="1"/>
    <col min="2" max="2" width="30" style="20" customWidth="1"/>
    <col min="3" max="3" width="9.5703125" style="1" customWidth="1"/>
    <col min="4" max="4" width="9.5703125" style="14" customWidth="1"/>
    <col min="5" max="5" width="9.5703125" style="12" customWidth="1"/>
    <col min="6" max="6" width="9.5703125" style="14" customWidth="1"/>
    <col min="7" max="7" width="9.5703125" style="10" customWidth="1"/>
    <col min="8" max="8" width="9.5703125" style="12" customWidth="1"/>
    <col min="9" max="9" width="9.5703125" style="14" customWidth="1"/>
    <col min="10" max="10" width="9.5703125" style="10" customWidth="1"/>
    <col min="11" max="11" width="9.5703125" style="15" customWidth="1"/>
    <col min="12" max="12" width="9.140625" style="13"/>
    <col min="13" max="16384" width="9.140625" style="10"/>
  </cols>
  <sheetData>
    <row r="1" spans="1:11" ht="30" customHeight="1" thickBot="1" x14ac:dyDescent="0.35">
      <c r="A1" s="233" t="s">
        <v>287</v>
      </c>
      <c r="B1" s="234"/>
      <c r="C1" s="234"/>
      <c r="D1" s="234"/>
      <c r="E1" s="234"/>
      <c r="F1" s="234"/>
      <c r="G1" s="234"/>
      <c r="H1" s="234"/>
      <c r="I1" s="234"/>
      <c r="J1" s="234"/>
      <c r="K1" s="235"/>
    </row>
    <row r="2" spans="1:11" ht="15" customHeight="1" x14ac:dyDescent="0.25">
      <c r="A2" s="207"/>
      <c r="B2" s="236" t="s">
        <v>0</v>
      </c>
      <c r="C2" s="241" t="s">
        <v>1</v>
      </c>
      <c r="D2" s="244" t="s">
        <v>5</v>
      </c>
      <c r="E2" s="245"/>
      <c r="F2" s="244" t="s">
        <v>20</v>
      </c>
      <c r="G2" s="246"/>
      <c r="H2" s="245"/>
      <c r="I2" s="244" t="s">
        <v>28</v>
      </c>
      <c r="J2" s="246"/>
      <c r="K2" s="245"/>
    </row>
    <row r="3" spans="1:11" ht="38.25" customHeight="1" thickBot="1" x14ac:dyDescent="0.3">
      <c r="A3" s="208"/>
      <c r="B3" s="237"/>
      <c r="C3" s="242"/>
      <c r="D3" s="93" t="s">
        <v>2</v>
      </c>
      <c r="E3" s="94" t="s">
        <v>3</v>
      </c>
      <c r="F3" s="93" t="s">
        <v>16</v>
      </c>
      <c r="G3" s="95" t="s">
        <v>17</v>
      </c>
      <c r="H3" s="94" t="s">
        <v>4</v>
      </c>
      <c r="I3" s="93" t="s">
        <v>16</v>
      </c>
      <c r="J3" s="95" t="s">
        <v>17</v>
      </c>
      <c r="K3" s="96" t="s">
        <v>19</v>
      </c>
    </row>
    <row r="4" spans="1:11" x14ac:dyDescent="0.25">
      <c r="A4" s="238" t="s">
        <v>21</v>
      </c>
      <c r="B4" s="41" t="s">
        <v>10</v>
      </c>
      <c r="C4" s="33">
        <v>60</v>
      </c>
      <c r="D4" s="34">
        <f>VLOOKUP($B4,продукты!$A$2:$L$275,5,FALSE)</f>
        <v>324</v>
      </c>
      <c r="E4" s="35">
        <f>C4*D4/100</f>
        <v>194.4</v>
      </c>
      <c r="F4" s="34">
        <f>VLOOKUP($B4,продукты!$A$2:$L$275,2,FALSE)</f>
        <v>8.4</v>
      </c>
      <c r="G4" s="36">
        <f>VLOOKUP($B4,продукты!$A$2:$L$275,3,FALSE)</f>
        <v>2.2999999999999998</v>
      </c>
      <c r="H4" s="37">
        <f>VLOOKUP($B4,продукты!$A$2:$L$275,4,FALSE)</f>
        <v>62.4</v>
      </c>
      <c r="I4" s="38">
        <f>$C4*F4/100</f>
        <v>5.04</v>
      </c>
      <c r="J4" s="39">
        <f t="shared" ref="J4" si="0">$C4*G4/100</f>
        <v>1.38</v>
      </c>
      <c r="K4" s="40">
        <f t="shared" ref="K4" si="1">$C4*H4/100</f>
        <v>37.44</v>
      </c>
    </row>
    <row r="5" spans="1:11" x14ac:dyDescent="0.25">
      <c r="A5" s="239"/>
      <c r="B5" s="41" t="s">
        <v>59</v>
      </c>
      <c r="C5" s="42">
        <v>10</v>
      </c>
      <c r="D5" s="43">
        <f>VLOOKUP($B5,продукты!$A$2:$L$275,5,FALSE)</f>
        <v>324</v>
      </c>
      <c r="E5" s="44">
        <f t="shared" ref="E5:E11" si="2">C5*D5/100</f>
        <v>32.4</v>
      </c>
      <c r="F5" s="43">
        <f>VLOOKUP($B5,продукты!$A$2:$L$275,2,FALSE)</f>
        <v>6.8</v>
      </c>
      <c r="G5" s="45">
        <f>VLOOKUP($B5,продукты!$A$2:$L$275,3,FALSE)</f>
        <v>8.3000000000000007</v>
      </c>
      <c r="H5" s="46">
        <f>VLOOKUP($B5,продукты!$A$2:$L$275,4,FALSE)</f>
        <v>63.5</v>
      </c>
      <c r="I5" s="47">
        <f t="shared" ref="I5:I11" si="3">$C5*F5/100</f>
        <v>0.68</v>
      </c>
      <c r="J5" s="48">
        <f t="shared" ref="J5:J11" si="4">$C5*G5/100</f>
        <v>0.83</v>
      </c>
      <c r="K5" s="49">
        <f t="shared" ref="K5:K11" si="5">$C5*H5/100</f>
        <v>6.35</v>
      </c>
    </row>
    <row r="6" spans="1:11" x14ac:dyDescent="0.25">
      <c r="A6" s="239"/>
      <c r="B6" s="41" t="s">
        <v>302</v>
      </c>
      <c r="C6" s="42">
        <v>10</v>
      </c>
      <c r="D6" s="43">
        <f>VLOOKUP($B6,продукты!$A$2:$L$275,5,FALSE)</f>
        <v>260</v>
      </c>
      <c r="E6" s="44">
        <f t="shared" ref="E6" si="6">C6*D6/100</f>
        <v>26</v>
      </c>
      <c r="F6" s="43">
        <f>VLOOKUP($B6,продукты!$A$2:$L$275,2,FALSE)</f>
        <v>2.5</v>
      </c>
      <c r="G6" s="45">
        <f>VLOOKUP($B6,продукты!$A$2:$L$275,3,FALSE)</f>
        <v>0</v>
      </c>
      <c r="H6" s="46">
        <f>VLOOKUP($B6,продукты!$A$2:$L$275,4,FALSE)</f>
        <v>61</v>
      </c>
      <c r="I6" s="47">
        <f t="shared" ref="I6" si="7">$C6*F6/100</f>
        <v>0.25</v>
      </c>
      <c r="J6" s="48">
        <f t="shared" ref="J6" si="8">$C6*G6/100</f>
        <v>0</v>
      </c>
      <c r="K6" s="49">
        <f t="shared" ref="K6" si="9">$C6*H6/100</f>
        <v>6.1</v>
      </c>
    </row>
    <row r="7" spans="1:11" x14ac:dyDescent="0.25">
      <c r="A7" s="239"/>
      <c r="B7" s="41" t="s">
        <v>303</v>
      </c>
      <c r="C7" s="42">
        <v>10</v>
      </c>
      <c r="D7" s="43">
        <f>VLOOKUP($B7,продукты!$A$2:$L$275,5,FALSE)</f>
        <v>322</v>
      </c>
      <c r="E7" s="44">
        <f t="shared" ref="E7" si="10">C7*D7/100</f>
        <v>32.200000000000003</v>
      </c>
      <c r="F7" s="43">
        <f>VLOOKUP($B7,продукты!$A$2:$L$275,2,FALSE)</f>
        <v>0.3</v>
      </c>
      <c r="G7" s="45">
        <f>VLOOKUP($B7,продукты!$A$2:$L$275,3,FALSE)</f>
        <v>0</v>
      </c>
      <c r="H7" s="46">
        <f>VLOOKUP($B7,продукты!$A$2:$L$275,4,FALSE)</f>
        <v>81.099999999999994</v>
      </c>
      <c r="I7" s="47">
        <f t="shared" ref="I7" si="11">$C7*F7/100</f>
        <v>0.03</v>
      </c>
      <c r="J7" s="48">
        <f t="shared" ref="J7" si="12">$C7*G7/100</f>
        <v>0</v>
      </c>
      <c r="K7" s="49">
        <f t="shared" ref="K7" si="13">$C7*H7/100</f>
        <v>8.11</v>
      </c>
    </row>
    <row r="8" spans="1:11" x14ac:dyDescent="0.25">
      <c r="A8" s="239"/>
      <c r="B8" s="41" t="s">
        <v>18</v>
      </c>
      <c r="C8" s="42">
        <v>20</v>
      </c>
      <c r="D8" s="43">
        <f>VLOOKUP($B8,продукты!$A$2:$L$275,5,FALSE)</f>
        <v>453</v>
      </c>
      <c r="E8" s="44">
        <f t="shared" ref="E8" si="14">C8*D8/100</f>
        <v>90.6</v>
      </c>
      <c r="F8" s="43">
        <f>VLOOKUP($B8,продукты!$A$2:$L$275,2,FALSE)</f>
        <v>8</v>
      </c>
      <c r="G8" s="45">
        <f>VLOOKUP($B8,продукты!$A$2:$L$275,3,FALSE)</f>
        <v>17.899999999999999</v>
      </c>
      <c r="H8" s="46">
        <f>VLOOKUP($B8,продукты!$A$2:$L$275,4,FALSE)</f>
        <v>64.900000000000006</v>
      </c>
      <c r="I8" s="47">
        <f t="shared" ref="I8" si="15">$C8*F8/100</f>
        <v>1.6</v>
      </c>
      <c r="J8" s="48">
        <f t="shared" ref="J8" si="16">$C8*G8/100</f>
        <v>3.58</v>
      </c>
      <c r="K8" s="49">
        <f t="shared" ref="K8" si="17">$C8*H8/100</f>
        <v>12.98</v>
      </c>
    </row>
    <row r="9" spans="1:11" x14ac:dyDescent="0.25">
      <c r="A9" s="239"/>
      <c r="B9" s="41" t="s">
        <v>304</v>
      </c>
      <c r="C9" s="42">
        <v>10</v>
      </c>
      <c r="D9" s="43">
        <f>VLOOKUP($B9,продукты!$A$2:$L$275,5,FALSE)</f>
        <v>62</v>
      </c>
      <c r="E9" s="44">
        <f t="shared" ref="E9" si="18">C9*D9/100</f>
        <v>6.2</v>
      </c>
      <c r="F9" s="43">
        <f>VLOOKUP($B9,продукты!$A$2:$L$275,2,FALSE)</f>
        <v>6.2</v>
      </c>
      <c r="G9" s="45">
        <f>VLOOKUP($B9,продукты!$A$2:$L$275,3,FALSE)</f>
        <v>0.2</v>
      </c>
      <c r="H9" s="46">
        <f>VLOOKUP($B9,продукты!$A$2:$L$275,4,FALSE)</f>
        <v>8.1999999999999993</v>
      </c>
      <c r="I9" s="47">
        <f t="shared" ref="I9" si="19">$C9*F9/100</f>
        <v>0.62</v>
      </c>
      <c r="J9" s="48">
        <f t="shared" ref="J9" si="20">$C9*G9/100</f>
        <v>0.02</v>
      </c>
      <c r="K9" s="49">
        <f t="shared" ref="K9" si="21">$C9*H9/100</f>
        <v>0.82</v>
      </c>
    </row>
    <row r="10" spans="1:11" x14ac:dyDescent="0.25">
      <c r="A10" s="239"/>
      <c r="B10" s="41" t="s">
        <v>185</v>
      </c>
      <c r="C10" s="42">
        <v>10</v>
      </c>
      <c r="D10" s="43">
        <f>VLOOKUP($B10,продукты!$A$2:$L$275,5,FALSE)</f>
        <v>400</v>
      </c>
      <c r="E10" s="44">
        <f t="shared" ref="E10" si="22">C10*D10/100</f>
        <v>40</v>
      </c>
      <c r="F10" s="43">
        <f>VLOOKUP($B10,продукты!$A$2:$L$275,2,FALSE)</f>
        <v>0</v>
      </c>
      <c r="G10" s="45">
        <f>VLOOKUP($B10,продукты!$A$2:$L$275,3,FALSE)</f>
        <v>0</v>
      </c>
      <c r="H10" s="46">
        <f>VLOOKUP($B10,продукты!$A$2:$L$275,4,FALSE)</f>
        <v>99.8</v>
      </c>
      <c r="I10" s="47">
        <f t="shared" ref="I10" si="23">$C10*F10/100</f>
        <v>0</v>
      </c>
      <c r="J10" s="48">
        <f t="shared" ref="J10" si="24">$C10*G10/100</f>
        <v>0</v>
      </c>
      <c r="K10" s="49">
        <f t="shared" ref="K10" si="25">$C10*H10/100</f>
        <v>9.98</v>
      </c>
    </row>
    <row r="11" spans="1:11" x14ac:dyDescent="0.25">
      <c r="A11" s="239"/>
      <c r="B11" s="41" t="s">
        <v>37</v>
      </c>
      <c r="C11" s="42">
        <v>40</v>
      </c>
      <c r="D11" s="43">
        <f>VLOOKUP($B11,продукты!$A$2:$L$275,5,FALSE)</f>
        <v>268</v>
      </c>
      <c r="E11" s="44">
        <f t="shared" si="2"/>
        <v>107.2</v>
      </c>
      <c r="F11" s="43">
        <f>VLOOKUP($B11,продукты!$A$2:$L$275,2,FALSE)</f>
        <v>5.8</v>
      </c>
      <c r="G11" s="45">
        <f>VLOOKUP($B11,продукты!$A$2:$L$275,3,FALSE)</f>
        <v>0.5</v>
      </c>
      <c r="H11" s="46">
        <f>VLOOKUP($B11,продукты!$A$2:$L$275,4,FALSE)</f>
        <v>56.1</v>
      </c>
      <c r="I11" s="47">
        <f t="shared" si="3"/>
        <v>2.3199999999999998</v>
      </c>
      <c r="J11" s="48">
        <f t="shared" si="4"/>
        <v>0.2</v>
      </c>
      <c r="K11" s="49">
        <f t="shared" si="5"/>
        <v>22.44</v>
      </c>
    </row>
    <row r="12" spans="1:11" x14ac:dyDescent="0.25">
      <c r="A12" s="239"/>
      <c r="B12" s="41" t="s">
        <v>73</v>
      </c>
      <c r="C12" s="42">
        <v>20</v>
      </c>
      <c r="D12" s="43">
        <f>VLOOKUP($B12,продукты!$A$2:$L$275,5,FALSE)</f>
        <v>379</v>
      </c>
      <c r="E12" s="44">
        <f t="shared" ref="E12" si="26">C12*D12/100</f>
        <v>75.8</v>
      </c>
      <c r="F12" s="43">
        <f>VLOOKUP($B12,продукты!$A$2:$L$275,2,FALSE)</f>
        <v>21.4</v>
      </c>
      <c r="G12" s="45">
        <f>VLOOKUP($B12,продукты!$A$2:$L$275,3,FALSE)</f>
        <v>30.3</v>
      </c>
      <c r="H12" s="46">
        <f>VLOOKUP($B12,продукты!$A$2:$L$275,4,FALSE)</f>
        <v>2.5</v>
      </c>
      <c r="I12" s="47">
        <f t="shared" ref="I12" si="27">$C12*F12/100</f>
        <v>4.28</v>
      </c>
      <c r="J12" s="48">
        <f t="shared" ref="J12" si="28">$C12*G12/100</f>
        <v>6.06</v>
      </c>
      <c r="K12" s="49">
        <f t="shared" ref="K12" si="29">$C12*H12/100</f>
        <v>0.5</v>
      </c>
    </row>
    <row r="13" spans="1:11" ht="15.75" thickBot="1" x14ac:dyDescent="0.3">
      <c r="A13" s="239"/>
      <c r="B13" s="50" t="s">
        <v>328</v>
      </c>
      <c r="C13" s="42">
        <v>10</v>
      </c>
      <c r="D13" s="43">
        <f>VLOOKUP($B13,продукты!$A$2:$L$275,5,FALSE)</f>
        <v>750</v>
      </c>
      <c r="E13" s="44">
        <f t="shared" ref="E13" si="30">C13*D13/100</f>
        <v>75</v>
      </c>
      <c r="F13" s="43">
        <f>VLOOKUP($B13,продукты!$A$2:$L$275,2,FALSE)</f>
        <v>0.6</v>
      </c>
      <c r="G13" s="45">
        <f>VLOOKUP($B13,продукты!$A$2:$L$275,3,FALSE)</f>
        <v>82.5</v>
      </c>
      <c r="H13" s="46">
        <f>VLOOKUP($B13,продукты!$A$2:$L$275,4,FALSE)</f>
        <v>0.8</v>
      </c>
      <c r="I13" s="47">
        <f t="shared" ref="I13" si="31">$C13*F13/100</f>
        <v>0.06</v>
      </c>
      <c r="J13" s="48">
        <f t="shared" ref="J13" si="32">$C13*G13/100</f>
        <v>8.25</v>
      </c>
      <c r="K13" s="49">
        <f t="shared" ref="K13" si="33">$C13*H13/100</f>
        <v>0.08</v>
      </c>
    </row>
    <row r="14" spans="1:11" x14ac:dyDescent="0.25">
      <c r="A14" s="22"/>
      <c r="B14" s="65" t="s">
        <v>31</v>
      </c>
      <c r="C14" s="66">
        <f>SUM(C4:C13)</f>
        <v>200</v>
      </c>
      <c r="D14" s="67"/>
      <c r="E14" s="68">
        <f>SUM(E4:E13)</f>
        <v>679.8</v>
      </c>
      <c r="F14" s="67"/>
      <c r="G14" s="69"/>
      <c r="H14" s="70"/>
      <c r="I14" s="71"/>
      <c r="J14" s="72"/>
      <c r="K14" s="73"/>
    </row>
    <row r="15" spans="1:11" ht="15.75" thickBot="1" x14ac:dyDescent="0.3">
      <c r="A15" s="17"/>
      <c r="B15" s="74"/>
      <c r="C15" s="75"/>
      <c r="D15" s="76"/>
      <c r="E15" s="77">
        <f>E14/(E14+E24+E34+E41)</f>
        <v>0.31138135971692604</v>
      </c>
      <c r="F15" s="76"/>
      <c r="G15" s="78"/>
      <c r="H15" s="79"/>
      <c r="I15" s="80"/>
      <c r="J15" s="81"/>
      <c r="K15" s="82"/>
    </row>
    <row r="16" spans="1:11" ht="15.75" thickBot="1" x14ac:dyDescent="0.3">
      <c r="A16" s="26"/>
      <c r="B16" s="59"/>
      <c r="C16" s="60"/>
      <c r="D16" s="61"/>
      <c r="E16" s="62"/>
      <c r="F16" s="61"/>
      <c r="G16" s="63"/>
      <c r="H16" s="62"/>
      <c r="I16" s="61"/>
      <c r="J16" s="63"/>
      <c r="K16" s="64"/>
    </row>
    <row r="17" spans="1:11" ht="30" x14ac:dyDescent="0.25">
      <c r="A17" s="238" t="s">
        <v>22</v>
      </c>
      <c r="B17" s="32" t="s">
        <v>299</v>
      </c>
      <c r="C17" s="197">
        <f>250*2/8</f>
        <v>62.5</v>
      </c>
      <c r="D17" s="34">
        <f>VLOOKUP($B17,продукты!$A$2:$L$275,5,FALSE)</f>
        <v>144</v>
      </c>
      <c r="E17" s="35">
        <f>C17*D17/100</f>
        <v>90</v>
      </c>
      <c r="F17" s="34">
        <f>VLOOKUP($B17,продукты!$A$2:$L$275,2,FALSE)</f>
        <v>18.899999999999999</v>
      </c>
      <c r="G17" s="36">
        <f>VLOOKUP($B17,продукты!$A$2:$L$275,3,FALSE)</f>
        <v>7</v>
      </c>
      <c r="H17" s="37">
        <f>VLOOKUP($B17,продукты!$A$2:$L$275,4,FALSE)</f>
        <v>0.5</v>
      </c>
      <c r="I17" s="38">
        <f>$C17*F17/100</f>
        <v>11.8125</v>
      </c>
      <c r="J17" s="39">
        <f t="shared" ref="J17" si="34">$C17*G17/100</f>
        <v>4.375</v>
      </c>
      <c r="K17" s="40">
        <f t="shared" ref="K17" si="35">$C17*H17/100</f>
        <v>0.3125</v>
      </c>
    </row>
    <row r="18" spans="1:11" ht="17.25" customHeight="1" x14ac:dyDescent="0.25">
      <c r="A18" s="239"/>
      <c r="B18" s="41" t="s">
        <v>11</v>
      </c>
      <c r="C18" s="198">
        <v>60</v>
      </c>
      <c r="D18" s="43">
        <f>VLOOKUP($B18,продукты!$A$2:$L$275,5,FALSE)</f>
        <v>315</v>
      </c>
      <c r="E18" s="44">
        <f t="shared" ref="E18:E22" si="36">C18*D18/100</f>
        <v>189</v>
      </c>
      <c r="F18" s="43">
        <f>VLOOKUP($B18,продукты!$A$2:$L$275,2,FALSE)</f>
        <v>6.1</v>
      </c>
      <c r="G18" s="45">
        <f>VLOOKUP($B18,продукты!$A$2:$L$275,3,FALSE)</f>
        <v>0</v>
      </c>
      <c r="H18" s="46">
        <f>VLOOKUP($B18,продукты!$A$2:$L$275,4,FALSE)</f>
        <v>72.3</v>
      </c>
      <c r="I18" s="47">
        <f t="shared" ref="I18:I21" si="37">$C18*F18/100</f>
        <v>3.66</v>
      </c>
      <c r="J18" s="48">
        <f t="shared" ref="J18:J21" si="38">$C18*G18/100</f>
        <v>0</v>
      </c>
      <c r="K18" s="49">
        <f t="shared" ref="K18:K21" si="39">$C18*H18/100</f>
        <v>43.38</v>
      </c>
    </row>
    <row r="19" spans="1:11" x14ac:dyDescent="0.25">
      <c r="A19" s="239"/>
      <c r="B19" s="41" t="s">
        <v>285</v>
      </c>
      <c r="C19" s="42">
        <v>3</v>
      </c>
      <c r="D19" s="43">
        <f>VLOOKUP($B19,продукты!$A$2:$L$275,5,FALSE)</f>
        <v>0</v>
      </c>
      <c r="E19" s="44">
        <f t="shared" si="36"/>
        <v>0</v>
      </c>
      <c r="F19" s="43">
        <f>VLOOKUP($B19,продукты!$A$2:$L$275,2,FALSE)</f>
        <v>0</v>
      </c>
      <c r="G19" s="45">
        <f>VLOOKUP($B19,продукты!$A$2:$L$275,3,FALSE)</f>
        <v>0</v>
      </c>
      <c r="H19" s="46">
        <f>VLOOKUP($B19,продукты!$A$2:$L$275,4,FALSE)</f>
        <v>0</v>
      </c>
      <c r="I19" s="47">
        <f t="shared" si="37"/>
        <v>0</v>
      </c>
      <c r="J19" s="48">
        <f t="shared" si="38"/>
        <v>0</v>
      </c>
      <c r="K19" s="49">
        <f t="shared" si="39"/>
        <v>0</v>
      </c>
    </row>
    <row r="20" spans="1:11" x14ac:dyDescent="0.25">
      <c r="A20" s="239"/>
      <c r="B20" s="41" t="s">
        <v>46</v>
      </c>
      <c r="C20" s="42">
        <v>20</v>
      </c>
      <c r="D20" s="43">
        <f>VLOOKUP($B20,продукты!$A$2:$L$275,5,FALSE)</f>
        <v>408</v>
      </c>
      <c r="E20" s="44">
        <f t="shared" si="36"/>
        <v>81.599999999999994</v>
      </c>
      <c r="F20" s="43">
        <f>VLOOKUP($B20,продукты!$A$2:$L$275,2,FALSE)</f>
        <v>9.9</v>
      </c>
      <c r="G20" s="45">
        <f>VLOOKUP($B20,продукты!$A$2:$L$275,3,FALSE)</f>
        <v>9.8000000000000007</v>
      </c>
      <c r="H20" s="46">
        <f>VLOOKUP($B20,продукты!$A$2:$L$275,4,FALSE)</f>
        <v>67.7</v>
      </c>
      <c r="I20" s="47">
        <f t="shared" si="37"/>
        <v>1.98</v>
      </c>
      <c r="J20" s="48">
        <f t="shared" si="38"/>
        <v>1.96</v>
      </c>
      <c r="K20" s="49">
        <f t="shared" si="39"/>
        <v>13.54</v>
      </c>
    </row>
    <row r="21" spans="1:11" x14ac:dyDescent="0.25">
      <c r="A21" s="239"/>
      <c r="B21" s="41" t="s">
        <v>35</v>
      </c>
      <c r="C21" s="42">
        <v>50</v>
      </c>
      <c r="D21" s="43">
        <f>VLOOKUP($B21,продукты!$A$2:$L$275,5,FALSE)</f>
        <v>204</v>
      </c>
      <c r="E21" s="44">
        <f t="shared" si="36"/>
        <v>102</v>
      </c>
      <c r="F21" s="43">
        <f>VLOOKUP($B21,продукты!$A$2:$L$275,2,FALSE)</f>
        <v>5.0999999999999996</v>
      </c>
      <c r="G21" s="45">
        <f>VLOOKUP($B21,продукты!$A$2:$L$275,3,FALSE)</f>
        <v>1</v>
      </c>
      <c r="H21" s="46">
        <f>VLOOKUP($B21,продукты!$A$2:$L$275,4,FALSE)</f>
        <v>42.5</v>
      </c>
      <c r="I21" s="47">
        <f t="shared" si="37"/>
        <v>2.5499999999999998</v>
      </c>
      <c r="J21" s="48">
        <f t="shared" si="38"/>
        <v>0.5</v>
      </c>
      <c r="K21" s="49">
        <f t="shared" si="39"/>
        <v>21.25</v>
      </c>
    </row>
    <row r="22" spans="1:11" x14ac:dyDescent="0.25">
      <c r="A22" s="247"/>
      <c r="B22" s="41" t="s">
        <v>100</v>
      </c>
      <c r="C22" s="42">
        <v>40</v>
      </c>
      <c r="D22" s="43">
        <f>VLOOKUP($B22,продукты!$A$2:$L$275,5,FALSE)</f>
        <v>431</v>
      </c>
      <c r="E22" s="44">
        <f t="shared" si="36"/>
        <v>172.4</v>
      </c>
      <c r="F22" s="43">
        <f>VLOOKUP($B22,продукты!$A$2:$L$275,2,FALSE)</f>
        <v>20.399999999999999</v>
      </c>
      <c r="G22" s="45">
        <f>VLOOKUP($B22,продукты!$A$2:$L$275,3,FALSE)</f>
        <v>37.4</v>
      </c>
      <c r="H22" s="46">
        <f>VLOOKUP($B22,продукты!$A$2:$L$275,4,FALSE)</f>
        <v>0</v>
      </c>
      <c r="I22" s="47">
        <f t="shared" ref="I22" si="40">$C22*F22/100</f>
        <v>8.16</v>
      </c>
      <c r="J22" s="48">
        <f t="shared" ref="J22" si="41">$C22*G22/100</f>
        <v>14.96</v>
      </c>
      <c r="K22" s="49">
        <f t="shared" ref="K22" si="42">$C22*H22/100</f>
        <v>0</v>
      </c>
    </row>
    <row r="23" spans="1:11" ht="15.75" thickBot="1" x14ac:dyDescent="0.3">
      <c r="A23" s="240"/>
      <c r="B23" s="41"/>
      <c r="C23" s="42"/>
      <c r="D23" s="43"/>
      <c r="E23" s="44"/>
      <c r="F23" s="52"/>
      <c r="G23" s="54"/>
      <c r="H23" s="55"/>
      <c r="I23" s="56"/>
      <c r="J23" s="57"/>
      <c r="K23" s="58"/>
    </row>
    <row r="24" spans="1:11" x14ac:dyDescent="0.25">
      <c r="A24" s="25"/>
      <c r="B24" s="65" t="s">
        <v>32</v>
      </c>
      <c r="C24" s="66">
        <f>SUM(C17:C23)</f>
        <v>235.5</v>
      </c>
      <c r="D24" s="67"/>
      <c r="E24" s="68">
        <f>SUM(E17:E23)</f>
        <v>635</v>
      </c>
      <c r="F24" s="67"/>
      <c r="G24" s="69"/>
      <c r="H24" s="70"/>
      <c r="I24" s="71"/>
      <c r="J24" s="72"/>
      <c r="K24" s="73"/>
    </row>
    <row r="25" spans="1:11" ht="15.75" thickBot="1" x14ac:dyDescent="0.3">
      <c r="A25" s="11"/>
      <c r="B25" s="74"/>
      <c r="C25" s="75"/>
      <c r="D25" s="76"/>
      <c r="E25" s="77">
        <f>E24/(E14+E24+E34+E41)</f>
        <v>0.29086078761436901</v>
      </c>
      <c r="F25" s="76"/>
      <c r="G25" s="78"/>
      <c r="H25" s="79"/>
      <c r="I25" s="80"/>
      <c r="J25" s="81"/>
      <c r="K25" s="82"/>
    </row>
    <row r="26" spans="1:11" x14ac:dyDescent="0.25">
      <c r="A26" s="11"/>
      <c r="B26" s="83"/>
      <c r="C26" s="84"/>
      <c r="D26" s="23"/>
      <c r="E26" s="25"/>
      <c r="F26" s="23"/>
      <c r="G26" s="24"/>
      <c r="H26" s="25"/>
      <c r="I26" s="23"/>
      <c r="J26" s="24"/>
      <c r="K26" s="85"/>
    </row>
    <row r="27" spans="1:11" ht="15.75" thickBot="1" x14ac:dyDescent="0.3">
      <c r="A27" s="21"/>
      <c r="B27" s="27"/>
      <c r="C27" s="28"/>
      <c r="D27" s="29"/>
      <c r="E27" s="21"/>
      <c r="F27" s="29"/>
      <c r="G27" s="30"/>
      <c r="H27" s="21"/>
      <c r="I27" s="29"/>
      <c r="J27" s="30"/>
      <c r="K27" s="31"/>
    </row>
    <row r="28" spans="1:11" ht="18.75" customHeight="1" x14ac:dyDescent="0.25">
      <c r="A28" s="238" t="s">
        <v>23</v>
      </c>
      <c r="B28" s="32" t="s">
        <v>115</v>
      </c>
      <c r="C28" s="33">
        <f>325*2/8</f>
        <v>81.25</v>
      </c>
      <c r="D28" s="34">
        <f>VLOOKUP($B28,продукты!$A$2:$L$275,5,FALSE)</f>
        <v>230</v>
      </c>
      <c r="E28" s="35">
        <f>C28*D28/100</f>
        <v>186.875</v>
      </c>
      <c r="F28" s="34">
        <f>VLOOKUP($B28,продукты!$A$2:$L$275,2,FALSE)</f>
        <v>17</v>
      </c>
      <c r="G28" s="36">
        <f>VLOOKUP($B28,продукты!$A$2:$L$275,3,FALSE)</f>
        <v>18</v>
      </c>
      <c r="H28" s="37">
        <f>VLOOKUP($B28,продукты!$A$2:$L$275,4,FALSE)</f>
        <v>0.4</v>
      </c>
      <c r="I28" s="38">
        <f>$C28*F28/100</f>
        <v>13.8125</v>
      </c>
      <c r="J28" s="39">
        <f t="shared" ref="J28:J33" si="43">$C28*G28/100</f>
        <v>14.625</v>
      </c>
      <c r="K28" s="40">
        <f t="shared" ref="K28:K33" si="44">$C28*H28/100</f>
        <v>0.32500000000000001</v>
      </c>
    </row>
    <row r="29" spans="1:11" x14ac:dyDescent="0.25">
      <c r="A29" s="239"/>
      <c r="B29" s="41" t="s">
        <v>184</v>
      </c>
      <c r="C29" s="42">
        <v>50</v>
      </c>
      <c r="D29" s="43">
        <f>VLOOKUP($B29,продукты!$A$2:$L$275,5,FALSE)</f>
        <v>336</v>
      </c>
      <c r="E29" s="44">
        <f t="shared" ref="E29:E33" si="45">C29*D29/100</f>
        <v>168</v>
      </c>
      <c r="F29" s="43">
        <f>VLOOKUP($B29,продукты!$A$2:$L$275,2,FALSE)</f>
        <v>9.3000000000000007</v>
      </c>
      <c r="G29" s="45">
        <f>VLOOKUP($B29,продукты!$A$2:$L$275,3,FALSE)</f>
        <v>0.8</v>
      </c>
      <c r="H29" s="46">
        <f>VLOOKUP($B29,продукты!$A$2:$L$275,4,FALSE)</f>
        <v>70.900000000000006</v>
      </c>
      <c r="I29" s="47">
        <f t="shared" ref="I29:I33" si="46">$C29*F29/100</f>
        <v>4.6500000000000004</v>
      </c>
      <c r="J29" s="48">
        <f t="shared" si="43"/>
        <v>0.4</v>
      </c>
      <c r="K29" s="49">
        <f t="shared" si="44"/>
        <v>35.450000000000003</v>
      </c>
    </row>
    <row r="30" spans="1:11" x14ac:dyDescent="0.25">
      <c r="A30" s="239"/>
      <c r="B30" s="41" t="s">
        <v>285</v>
      </c>
      <c r="C30" s="42">
        <v>3</v>
      </c>
      <c r="D30" s="43">
        <f>VLOOKUP($B30,продукты!$A$2:$L$275,5,FALSE)</f>
        <v>0</v>
      </c>
      <c r="E30" s="44">
        <f t="shared" si="45"/>
        <v>0</v>
      </c>
      <c r="F30" s="43">
        <f>VLOOKUP($B30,продукты!$A$2:$L$275,2,FALSE)</f>
        <v>0</v>
      </c>
      <c r="G30" s="45">
        <f>VLOOKUP($B30,продукты!$A$2:$L$275,3,FALSE)</f>
        <v>0</v>
      </c>
      <c r="H30" s="46">
        <f>VLOOKUP($B30,продукты!$A$2:$L$275,4,FALSE)</f>
        <v>0</v>
      </c>
      <c r="I30" s="47">
        <f t="shared" si="46"/>
        <v>0</v>
      </c>
      <c r="J30" s="48">
        <f t="shared" si="43"/>
        <v>0</v>
      </c>
      <c r="K30" s="49">
        <f t="shared" si="44"/>
        <v>0</v>
      </c>
    </row>
    <row r="31" spans="1:11" x14ac:dyDescent="0.25">
      <c r="A31" s="239"/>
      <c r="B31" s="41" t="s">
        <v>185</v>
      </c>
      <c r="C31" s="42">
        <v>10</v>
      </c>
      <c r="D31" s="43">
        <f>VLOOKUP($B31,продукты!$A$2:$L$275,5,FALSE)</f>
        <v>400</v>
      </c>
      <c r="E31" s="44">
        <f t="shared" si="45"/>
        <v>40</v>
      </c>
      <c r="F31" s="43">
        <f>VLOOKUP($B31,продукты!$A$2:$L$275,2,FALSE)</f>
        <v>0</v>
      </c>
      <c r="G31" s="45">
        <f>VLOOKUP($B31,продукты!$A$2:$L$275,3,FALSE)</f>
        <v>0</v>
      </c>
      <c r="H31" s="46">
        <f>VLOOKUP($B31,продукты!$A$2:$L$275,4,FALSE)</f>
        <v>99.8</v>
      </c>
      <c r="I31" s="47">
        <f t="shared" si="46"/>
        <v>0</v>
      </c>
      <c r="J31" s="48">
        <f t="shared" si="43"/>
        <v>0</v>
      </c>
      <c r="K31" s="49">
        <f t="shared" si="44"/>
        <v>9.98</v>
      </c>
    </row>
    <row r="32" spans="1:11" x14ac:dyDescent="0.25">
      <c r="A32" s="239"/>
      <c r="B32" s="186" t="s">
        <v>47</v>
      </c>
      <c r="C32" s="187">
        <v>20</v>
      </c>
      <c r="D32" s="188">
        <f>VLOOKUP($B32,продукты!$A$2:$L$275,5,FALSE)</f>
        <v>334</v>
      </c>
      <c r="E32" s="189">
        <f t="shared" si="45"/>
        <v>66.8</v>
      </c>
      <c r="F32" s="188">
        <f>VLOOKUP($B32,продукты!$A$2:$L$275,2,FALSE)</f>
        <v>8.9</v>
      </c>
      <c r="G32" s="190">
        <f>VLOOKUP($B32,продукты!$A$2:$L$275,3,FALSE)</f>
        <v>0</v>
      </c>
      <c r="H32" s="191">
        <f>VLOOKUP($B32,продукты!$A$2:$L$275,4,FALSE)</f>
        <v>72.5</v>
      </c>
      <c r="I32" s="192">
        <f t="shared" si="46"/>
        <v>1.78</v>
      </c>
      <c r="J32" s="193">
        <f t="shared" si="43"/>
        <v>0</v>
      </c>
      <c r="K32" s="194">
        <f t="shared" si="44"/>
        <v>14.5</v>
      </c>
    </row>
    <row r="33" spans="1:11" ht="15.75" thickBot="1" x14ac:dyDescent="0.3">
      <c r="A33" s="239"/>
      <c r="B33" s="41" t="s">
        <v>37</v>
      </c>
      <c r="C33" s="42">
        <v>20</v>
      </c>
      <c r="D33" s="43">
        <f>VLOOKUP($B33,продукты!$A$2:$L$275,5,FALSE)</f>
        <v>268</v>
      </c>
      <c r="E33" s="44">
        <f t="shared" si="45"/>
        <v>53.6</v>
      </c>
      <c r="F33" s="43">
        <f>VLOOKUP($B33,продукты!$A$2:$L$275,2,FALSE)</f>
        <v>5.8</v>
      </c>
      <c r="G33" s="45">
        <f>VLOOKUP($B33,продукты!$A$2:$L$275,3,FALSE)</f>
        <v>0.5</v>
      </c>
      <c r="H33" s="46">
        <f>VLOOKUP($B33,продукты!$A$2:$L$275,4,FALSE)</f>
        <v>56.1</v>
      </c>
      <c r="I33" s="47">
        <f t="shared" si="46"/>
        <v>1.1599999999999999</v>
      </c>
      <c r="J33" s="48">
        <f t="shared" si="43"/>
        <v>0.1</v>
      </c>
      <c r="K33" s="49">
        <f t="shared" si="44"/>
        <v>11.22</v>
      </c>
    </row>
    <row r="34" spans="1:11" x14ac:dyDescent="0.25">
      <c r="A34" s="25"/>
      <c r="B34" s="65" t="s">
        <v>33</v>
      </c>
      <c r="C34" s="66">
        <f>SUM(C28:C33)</f>
        <v>184.25</v>
      </c>
      <c r="D34" s="67"/>
      <c r="E34" s="68">
        <f>SUM(E28:E33)</f>
        <v>515.27499999999998</v>
      </c>
      <c r="F34" s="67"/>
      <c r="G34" s="69"/>
      <c r="H34" s="70"/>
      <c r="I34" s="71"/>
      <c r="J34" s="72"/>
      <c r="K34" s="73"/>
    </row>
    <row r="35" spans="1:11" ht="15.75" thickBot="1" x14ac:dyDescent="0.3">
      <c r="A35" s="11"/>
      <c r="B35" s="74"/>
      <c r="C35" s="75"/>
      <c r="D35" s="76"/>
      <c r="E35" s="77">
        <f>E34/(E14+E24+E34+E41)</f>
        <v>0.23602093281573858</v>
      </c>
      <c r="F35" s="76"/>
      <c r="G35" s="78"/>
      <c r="H35" s="79"/>
      <c r="I35" s="80"/>
      <c r="J35" s="81"/>
      <c r="K35" s="82"/>
    </row>
    <row r="36" spans="1:11" x14ac:dyDescent="0.25">
      <c r="A36" s="11"/>
      <c r="B36" s="83"/>
      <c r="C36" s="84"/>
      <c r="D36" s="23"/>
      <c r="E36" s="25"/>
      <c r="F36" s="23"/>
      <c r="G36" s="24"/>
      <c r="H36" s="25"/>
      <c r="I36" s="23"/>
      <c r="J36" s="24"/>
      <c r="K36" s="85"/>
    </row>
    <row r="37" spans="1:11" ht="15.75" thickBot="1" x14ac:dyDescent="0.3">
      <c r="A37" s="21"/>
      <c r="B37" s="27"/>
      <c r="C37" s="28"/>
      <c r="D37" s="29"/>
      <c r="E37" s="21"/>
      <c r="F37" s="29"/>
      <c r="G37" s="30"/>
      <c r="H37" s="21"/>
      <c r="I37" s="29"/>
      <c r="J37" s="30"/>
      <c r="K37" s="31"/>
    </row>
    <row r="38" spans="1:11" x14ac:dyDescent="0.25">
      <c r="A38" s="238" t="s">
        <v>29</v>
      </c>
      <c r="B38" s="32"/>
      <c r="C38" s="33"/>
      <c r="D38" s="34"/>
      <c r="E38" s="35"/>
      <c r="F38" s="34"/>
      <c r="G38" s="36"/>
      <c r="H38" s="37"/>
      <c r="I38" s="38"/>
      <c r="J38" s="39"/>
      <c r="K38" s="40"/>
    </row>
    <row r="39" spans="1:11" x14ac:dyDescent="0.25">
      <c r="A39" s="239"/>
      <c r="B39" s="41" t="s">
        <v>13</v>
      </c>
      <c r="C39" s="42">
        <v>30</v>
      </c>
      <c r="D39" s="43">
        <f>VLOOKUP($B39,продукты!$A$2:$L$275,5,FALSE)</f>
        <v>621</v>
      </c>
      <c r="E39" s="44">
        <f t="shared" ref="E39:E40" si="47">C39*D39/100</f>
        <v>186.3</v>
      </c>
      <c r="F39" s="43">
        <f>VLOOKUP($B39,продукты!$A$2:$L$275,2,FALSE)</f>
        <v>13.6</v>
      </c>
      <c r="G39" s="45">
        <f>VLOOKUP($B39,продукты!$A$2:$L$275,3,FALSE)</f>
        <v>56</v>
      </c>
      <c r="H39" s="46">
        <f>VLOOKUP($B39,продукты!$A$2:$L$275,4,FALSE)</f>
        <v>11.7</v>
      </c>
      <c r="I39" s="47">
        <f t="shared" ref="I39:I40" si="48">$C39*F39/100</f>
        <v>4.08</v>
      </c>
      <c r="J39" s="48">
        <f t="shared" ref="J39:J40" si="49">$C39*G39/100</f>
        <v>16.8</v>
      </c>
      <c r="K39" s="49">
        <f t="shared" ref="K39:K40" si="50">$C39*H39/100</f>
        <v>3.51</v>
      </c>
    </row>
    <row r="40" spans="1:11" ht="18.75" customHeight="1" thickBot="1" x14ac:dyDescent="0.3">
      <c r="A40" s="240"/>
      <c r="B40" s="50" t="s">
        <v>283</v>
      </c>
      <c r="C40" s="51">
        <v>30</v>
      </c>
      <c r="D40" s="52">
        <f>VLOOKUP($B40,продукты!$A$2:$L$275,5,FALSE)</f>
        <v>556</v>
      </c>
      <c r="E40" s="53">
        <f t="shared" si="47"/>
        <v>166.8</v>
      </c>
      <c r="F40" s="52">
        <f>VLOOKUP($B40,продукты!$A$2:$L$275,2,FALSE)</f>
        <v>6.9</v>
      </c>
      <c r="G40" s="54">
        <f>VLOOKUP($B40,продукты!$A$2:$L$275,3,FALSE)</f>
        <v>39.9</v>
      </c>
      <c r="H40" s="55">
        <f>VLOOKUP($B40,продукты!$A$2:$L$275,4,FALSE)</f>
        <v>44.2</v>
      </c>
      <c r="I40" s="56">
        <f t="shared" si="48"/>
        <v>2.0699999999999998</v>
      </c>
      <c r="J40" s="57">
        <f t="shared" si="49"/>
        <v>11.97</v>
      </c>
      <c r="K40" s="58">
        <f t="shared" si="50"/>
        <v>13.26</v>
      </c>
    </row>
    <row r="41" spans="1:11" x14ac:dyDescent="0.25">
      <c r="A41" s="25"/>
      <c r="B41" s="65" t="s">
        <v>34</v>
      </c>
      <c r="C41" s="66">
        <f>SUM(C38:C40)</f>
        <v>60</v>
      </c>
      <c r="D41" s="67"/>
      <c r="E41" s="68">
        <f>SUM(E38:E40)</f>
        <v>353.1</v>
      </c>
      <c r="F41" s="67"/>
      <c r="G41" s="69"/>
      <c r="H41" s="70"/>
      <c r="I41" s="71">
        <f>SUM(I4:I40)</f>
        <v>70.594999999999999</v>
      </c>
      <c r="J41" s="72">
        <f t="shared" ref="J41:K41" si="51">SUM(J4:J40)</f>
        <v>86.01</v>
      </c>
      <c r="K41" s="73">
        <f t="shared" si="51"/>
        <v>271.52749999999997</v>
      </c>
    </row>
    <row r="42" spans="1:11" ht="15.75" thickBot="1" x14ac:dyDescent="0.3">
      <c r="A42" s="11"/>
      <c r="B42" s="74"/>
      <c r="C42" s="75"/>
      <c r="D42" s="76"/>
      <c r="E42" s="77">
        <f>E41/(E41+E34+E24+E14)</f>
        <v>0.16173691985296643</v>
      </c>
      <c r="F42" s="76"/>
      <c r="G42" s="78"/>
      <c r="H42" s="79"/>
      <c r="I42" s="90">
        <f>I41/(I41+J41+K41)</f>
        <v>0.16489054206349671</v>
      </c>
      <c r="J42" s="91">
        <f>J41/(I41+J41+K41)</f>
        <v>0.20089575073137406</v>
      </c>
      <c r="K42" s="92">
        <f>K41/(I41+J41+K41)</f>
        <v>0.63421370720512915</v>
      </c>
    </row>
    <row r="43" spans="1:11" x14ac:dyDescent="0.25">
      <c r="A43" s="11"/>
      <c r="B43" s="83"/>
      <c r="C43" s="84"/>
      <c r="D43" s="23"/>
      <c r="E43" s="25"/>
      <c r="F43" s="23"/>
      <c r="G43" s="24"/>
      <c r="H43" s="86" t="s">
        <v>30</v>
      </c>
      <c r="I43" s="87">
        <v>0.17</v>
      </c>
      <c r="J43" s="88">
        <v>0.17</v>
      </c>
      <c r="K43" s="89">
        <v>0.66</v>
      </c>
    </row>
    <row r="44" spans="1:11" x14ac:dyDescent="0.25">
      <c r="B44" s="19" t="s">
        <v>24</v>
      </c>
      <c r="C44" s="18">
        <f>SUM(C14+C24+C34+C41)</f>
        <v>679.75</v>
      </c>
      <c r="D44" s="14" t="s">
        <v>25</v>
      </c>
      <c r="E44" s="16">
        <f>E41+E34+E24+E14</f>
        <v>2183.1750000000002</v>
      </c>
      <c r="F44" s="14" t="s">
        <v>26</v>
      </c>
    </row>
    <row r="45" spans="1:11" x14ac:dyDescent="0.25">
      <c r="B45" s="19" t="s">
        <v>27</v>
      </c>
      <c r="C45" s="1">
        <v>600</v>
      </c>
      <c r="D45" s="14" t="s">
        <v>25</v>
      </c>
      <c r="E45" s="12">
        <v>2500</v>
      </c>
      <c r="F45" s="14" t="s">
        <v>26</v>
      </c>
    </row>
    <row r="46" spans="1:11" x14ac:dyDescent="0.25">
      <c r="G46" s="243"/>
      <c r="H46" s="243"/>
      <c r="I46" s="243"/>
      <c r="J46" s="243"/>
    </row>
    <row r="47" spans="1:11" ht="30" x14ac:dyDescent="0.25">
      <c r="B47" s="20" t="s">
        <v>329</v>
      </c>
    </row>
    <row r="48" spans="1:11" x14ac:dyDescent="0.25">
      <c r="B48" s="41" t="s">
        <v>223</v>
      </c>
      <c r="C48" s="42">
        <v>30</v>
      </c>
      <c r="D48" s="43">
        <f>VLOOKUP($B48,продукты!$A$2:$L$275,5,FALSE)</f>
        <v>11</v>
      </c>
      <c r="E48" s="44">
        <f t="shared" ref="E48" si="52">C48*D48/100</f>
        <v>3.3</v>
      </c>
      <c r="F48" s="43">
        <f>VLOOKUP($B48,продукты!$A$2:$L$275,2,FALSE)</f>
        <v>0.8</v>
      </c>
      <c r="G48" s="45">
        <f>VLOOKUP($B48,продукты!$A$2:$L$275,3,FALSE)</f>
        <v>0</v>
      </c>
      <c r="H48" s="46">
        <f>VLOOKUP($B48,продукты!$A$2:$L$275,4,FALSE)</f>
        <v>2</v>
      </c>
      <c r="I48" s="47">
        <f t="shared" ref="I48" si="53">$C48*F48/100</f>
        <v>0.24</v>
      </c>
      <c r="J48" s="48">
        <f t="shared" ref="J48" si="54">$C48*G48/100</f>
        <v>0</v>
      </c>
      <c r="K48" s="49">
        <f t="shared" ref="K48" si="55">$C48*H48/100</f>
        <v>0.6</v>
      </c>
    </row>
    <row r="49" spans="2:11" x14ac:dyDescent="0.25">
      <c r="B49" s="41" t="s">
        <v>224</v>
      </c>
      <c r="C49" s="42">
        <v>30</v>
      </c>
      <c r="D49" s="43">
        <f>VLOOKUP($B49,продукты!$A$2:$L$275,5,FALSE)</f>
        <v>16</v>
      </c>
      <c r="E49" s="44">
        <f t="shared" ref="E49" si="56">C49*D49/100</f>
        <v>4.8</v>
      </c>
      <c r="F49" s="43">
        <f>VLOOKUP($B49,продукты!$A$2:$L$275,2,FALSE)</f>
        <v>0.8</v>
      </c>
      <c r="G49" s="45">
        <f>VLOOKUP($B49,продукты!$A$2:$L$275,3,FALSE)</f>
        <v>0</v>
      </c>
      <c r="H49" s="46">
        <f>VLOOKUP($B49,продукты!$A$2:$L$275,4,FALSE)</f>
        <v>3.2</v>
      </c>
      <c r="I49" s="47">
        <f t="shared" ref="I49" si="57">$C49*F49/100</f>
        <v>0.24</v>
      </c>
      <c r="J49" s="48">
        <f t="shared" ref="J49" si="58">$C49*G49/100</f>
        <v>0</v>
      </c>
      <c r="K49" s="49">
        <f t="shared" ref="K49" si="59">$C49*H49/100</f>
        <v>0.96</v>
      </c>
    </row>
  </sheetData>
  <mergeCells count="11">
    <mergeCell ref="A1:K1"/>
    <mergeCell ref="B2:B3"/>
    <mergeCell ref="A38:A40"/>
    <mergeCell ref="C2:C3"/>
    <mergeCell ref="G46:J46"/>
    <mergeCell ref="A28:A33"/>
    <mergeCell ref="D2:E2"/>
    <mergeCell ref="A4:A13"/>
    <mergeCell ref="I2:K2"/>
    <mergeCell ref="F2:H2"/>
    <mergeCell ref="A17:A23"/>
  </mergeCells>
  <dataValidations count="1">
    <dataValidation type="list" allowBlank="1" showInputMessage="1" showErrorMessage="1" sqref="B17:B18 B29 B22 B4:B13 B20 B38 B48:B49 B40">
      <formula1>Ингредиенты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>
      <pane xSplit="1" ySplit="3" topLeftCell="B13" activePane="bottomRight" state="frozen"/>
      <selection pane="topRight" activeCell="B1" sqref="B1"/>
      <selection pane="bottomLeft" activeCell="A8" sqref="A8"/>
      <selection pane="bottomRight" activeCell="B29" sqref="B29:B35"/>
    </sheetView>
  </sheetViews>
  <sheetFormatPr defaultRowHeight="15" x14ac:dyDescent="0.25"/>
  <cols>
    <col min="1" max="1" width="9.42578125" style="12" customWidth="1"/>
    <col min="2" max="2" width="38.85546875" style="20" customWidth="1"/>
    <col min="3" max="3" width="14.28515625" style="1" customWidth="1"/>
    <col min="4" max="4" width="15.42578125" style="14" customWidth="1"/>
    <col min="5" max="5" width="14.42578125" style="12" customWidth="1"/>
    <col min="6" max="6" width="9.140625" style="14"/>
    <col min="7" max="7" width="9.140625" style="10"/>
    <col min="8" max="8" width="12.85546875" style="12" customWidth="1"/>
    <col min="9" max="9" width="11.5703125" style="14" bestFit="1" customWidth="1"/>
    <col min="10" max="10" width="9.140625" style="10"/>
    <col min="11" max="11" width="11.140625" style="15" customWidth="1"/>
    <col min="12" max="12" width="9.140625" style="13"/>
    <col min="13" max="16384" width="9.140625" style="10"/>
  </cols>
  <sheetData>
    <row r="1" spans="1:11" ht="25.5" customHeight="1" thickBot="1" x14ac:dyDescent="0.35">
      <c r="A1" s="233" t="s">
        <v>286</v>
      </c>
      <c r="B1" s="234"/>
      <c r="C1" s="234"/>
      <c r="D1" s="234"/>
      <c r="E1" s="234"/>
      <c r="F1" s="234"/>
      <c r="G1" s="234"/>
      <c r="H1" s="234"/>
      <c r="I1" s="234"/>
      <c r="J1" s="234"/>
      <c r="K1" s="235"/>
    </row>
    <row r="2" spans="1:11" x14ac:dyDescent="0.25">
      <c r="A2" s="236"/>
      <c r="B2" s="236" t="s">
        <v>0</v>
      </c>
      <c r="C2" s="246" t="s">
        <v>1</v>
      </c>
      <c r="D2" s="251" t="s">
        <v>5</v>
      </c>
      <c r="E2" s="252"/>
      <c r="F2" s="251" t="s">
        <v>20</v>
      </c>
      <c r="G2" s="253"/>
      <c r="H2" s="252"/>
      <c r="I2" s="251" t="s">
        <v>28</v>
      </c>
      <c r="J2" s="253"/>
      <c r="K2" s="252"/>
    </row>
    <row r="3" spans="1:11" ht="30.75" thickBot="1" x14ac:dyDescent="0.3">
      <c r="A3" s="249"/>
      <c r="B3" s="249"/>
      <c r="C3" s="250"/>
      <c r="D3" s="93" t="s">
        <v>2</v>
      </c>
      <c r="E3" s="94" t="s">
        <v>3</v>
      </c>
      <c r="F3" s="93" t="s">
        <v>16</v>
      </c>
      <c r="G3" s="95" t="s">
        <v>17</v>
      </c>
      <c r="H3" s="94" t="s">
        <v>4</v>
      </c>
      <c r="I3" s="93" t="s">
        <v>16</v>
      </c>
      <c r="J3" s="95" t="s">
        <v>17</v>
      </c>
      <c r="K3" s="96" t="s">
        <v>19</v>
      </c>
    </row>
    <row r="4" spans="1:11" x14ac:dyDescent="0.25">
      <c r="A4" s="238" t="s">
        <v>21</v>
      </c>
      <c r="B4" s="32" t="s">
        <v>15</v>
      </c>
      <c r="C4" s="33">
        <v>70</v>
      </c>
      <c r="D4" s="34">
        <f>VLOOKUP($B4,продукты!$A$2:$L$275,5,FALSE)</f>
        <v>334</v>
      </c>
      <c r="E4" s="35">
        <f>C4*D4/100</f>
        <v>233.8</v>
      </c>
      <c r="F4" s="34">
        <f>VLOOKUP($B4,продукты!$A$2:$L$275,2,FALSE)</f>
        <v>6.7</v>
      </c>
      <c r="G4" s="36">
        <f>VLOOKUP($B4,продукты!$A$2:$L$275,3,FALSE)</f>
        <v>0.9</v>
      </c>
      <c r="H4" s="37">
        <f>VLOOKUP($B4,продукты!$A$2:$L$275,4,FALSE)</f>
        <v>72.8</v>
      </c>
      <c r="I4" s="38">
        <f>$C4*F4/100</f>
        <v>4.6900000000000004</v>
      </c>
      <c r="J4" s="39">
        <f t="shared" ref="J4:K13" si="0">$C4*G4/100</f>
        <v>0.63</v>
      </c>
      <c r="K4" s="40">
        <f t="shared" si="0"/>
        <v>50.96</v>
      </c>
    </row>
    <row r="5" spans="1:11" x14ac:dyDescent="0.25">
      <c r="A5" s="248"/>
      <c r="B5" s="41" t="s">
        <v>59</v>
      </c>
      <c r="C5" s="42">
        <v>10</v>
      </c>
      <c r="D5" s="43">
        <f>VLOOKUP($B5,продукты!$A$2:$L$275,5,FALSE)</f>
        <v>324</v>
      </c>
      <c r="E5" s="44">
        <f t="shared" ref="E5:E10" si="1">C5*D5/100</f>
        <v>32.4</v>
      </c>
      <c r="F5" s="43">
        <f>VLOOKUP($B5,продукты!$A$2:$L$275,2,FALSE)</f>
        <v>6.8</v>
      </c>
      <c r="G5" s="45">
        <f>VLOOKUP($B5,продукты!$A$2:$L$275,3,FALSE)</f>
        <v>8.3000000000000007</v>
      </c>
      <c r="H5" s="46">
        <f>VLOOKUP($B5,продукты!$A$2:$L$275,4,FALSE)</f>
        <v>63.5</v>
      </c>
      <c r="I5" s="47">
        <f t="shared" ref="I5:I10" si="2">$C5*F5/100</f>
        <v>0.68</v>
      </c>
      <c r="J5" s="48">
        <f t="shared" ref="J5:J10" si="3">$C5*G5/100</f>
        <v>0.83</v>
      </c>
      <c r="K5" s="49">
        <f t="shared" ref="K5:K10" si="4">$C5*H5/100</f>
        <v>6.35</v>
      </c>
    </row>
    <row r="6" spans="1:11" x14ac:dyDescent="0.25">
      <c r="A6" s="248"/>
      <c r="B6" s="41" t="s">
        <v>302</v>
      </c>
      <c r="C6" s="42">
        <v>10</v>
      </c>
      <c r="D6" s="43">
        <f>VLOOKUP($B6,продукты!$A$2:$L$275,5,FALSE)</f>
        <v>260</v>
      </c>
      <c r="E6" s="44">
        <f t="shared" si="1"/>
        <v>26</v>
      </c>
      <c r="F6" s="43">
        <f>VLOOKUP($B6,продукты!$A$2:$L$275,2,FALSE)</f>
        <v>2.5</v>
      </c>
      <c r="G6" s="45">
        <f>VLOOKUP($B6,продукты!$A$2:$L$275,3,FALSE)</f>
        <v>0</v>
      </c>
      <c r="H6" s="46">
        <f>VLOOKUP($B6,продукты!$A$2:$L$275,4,FALSE)</f>
        <v>61</v>
      </c>
      <c r="I6" s="47">
        <f t="shared" si="2"/>
        <v>0.25</v>
      </c>
      <c r="J6" s="48">
        <f t="shared" si="3"/>
        <v>0</v>
      </c>
      <c r="K6" s="49">
        <f t="shared" si="4"/>
        <v>6.1</v>
      </c>
    </row>
    <row r="7" spans="1:11" x14ac:dyDescent="0.25">
      <c r="A7" s="248"/>
      <c r="B7" s="41" t="s">
        <v>303</v>
      </c>
      <c r="C7" s="42">
        <v>10</v>
      </c>
      <c r="D7" s="43">
        <f>VLOOKUP($B7,продукты!$A$2:$L$275,5,FALSE)</f>
        <v>322</v>
      </c>
      <c r="E7" s="44">
        <f t="shared" si="1"/>
        <v>32.200000000000003</v>
      </c>
      <c r="F7" s="43">
        <f>VLOOKUP($B7,продукты!$A$2:$L$275,2,FALSE)</f>
        <v>0.3</v>
      </c>
      <c r="G7" s="45">
        <f>VLOOKUP($B7,продукты!$A$2:$L$275,3,FALSE)</f>
        <v>0</v>
      </c>
      <c r="H7" s="46">
        <f>VLOOKUP($B7,продукты!$A$2:$L$275,4,FALSE)</f>
        <v>81.099999999999994</v>
      </c>
      <c r="I7" s="47">
        <f t="shared" si="2"/>
        <v>0.03</v>
      </c>
      <c r="J7" s="48">
        <f t="shared" si="3"/>
        <v>0</v>
      </c>
      <c r="K7" s="49">
        <f t="shared" si="4"/>
        <v>8.11</v>
      </c>
    </row>
    <row r="8" spans="1:11" x14ac:dyDescent="0.25">
      <c r="A8" s="248"/>
      <c r="B8" s="41" t="s">
        <v>18</v>
      </c>
      <c r="C8" s="42">
        <v>20</v>
      </c>
      <c r="D8" s="43">
        <f>VLOOKUP($B8,продукты!$A$2:$L$275,5,FALSE)</f>
        <v>453</v>
      </c>
      <c r="E8" s="44">
        <f t="shared" si="1"/>
        <v>90.6</v>
      </c>
      <c r="F8" s="43">
        <f>VLOOKUP($B8,продукты!$A$2:$L$275,2,FALSE)</f>
        <v>8</v>
      </c>
      <c r="G8" s="45">
        <f>VLOOKUP($B8,продукты!$A$2:$L$275,3,FALSE)</f>
        <v>17.899999999999999</v>
      </c>
      <c r="H8" s="46">
        <f>VLOOKUP($B8,продукты!$A$2:$L$275,4,FALSE)</f>
        <v>64.900000000000006</v>
      </c>
      <c r="I8" s="47">
        <f t="shared" si="2"/>
        <v>1.6</v>
      </c>
      <c r="J8" s="48">
        <f t="shared" si="3"/>
        <v>3.58</v>
      </c>
      <c r="K8" s="49">
        <f t="shared" si="4"/>
        <v>12.98</v>
      </c>
    </row>
    <row r="9" spans="1:11" x14ac:dyDescent="0.25">
      <c r="A9" s="248"/>
      <c r="B9" s="41" t="s">
        <v>304</v>
      </c>
      <c r="C9" s="42">
        <v>10</v>
      </c>
      <c r="D9" s="43">
        <f>VLOOKUP($B9,продукты!$A$2:$L$275,5,FALSE)</f>
        <v>62</v>
      </c>
      <c r="E9" s="44">
        <f t="shared" si="1"/>
        <v>6.2</v>
      </c>
      <c r="F9" s="43">
        <f>VLOOKUP($B9,продукты!$A$2:$L$275,2,FALSE)</f>
        <v>6.2</v>
      </c>
      <c r="G9" s="45">
        <f>VLOOKUP($B9,продукты!$A$2:$L$275,3,FALSE)</f>
        <v>0.2</v>
      </c>
      <c r="H9" s="46">
        <f>VLOOKUP($B9,продукты!$A$2:$L$275,4,FALSE)</f>
        <v>8.1999999999999993</v>
      </c>
      <c r="I9" s="47">
        <f t="shared" si="2"/>
        <v>0.62</v>
      </c>
      <c r="J9" s="48">
        <f t="shared" si="3"/>
        <v>0.02</v>
      </c>
      <c r="K9" s="49">
        <f t="shared" si="4"/>
        <v>0.82</v>
      </c>
    </row>
    <row r="10" spans="1:11" s="13" customFormat="1" x14ac:dyDescent="0.25">
      <c r="A10" s="248"/>
      <c r="B10" s="41" t="s">
        <v>185</v>
      </c>
      <c r="C10" s="42">
        <v>10</v>
      </c>
      <c r="D10" s="43">
        <f>VLOOKUP($B10,продукты!$A$2:$L$275,5,FALSE)</f>
        <v>400</v>
      </c>
      <c r="E10" s="44">
        <f t="shared" si="1"/>
        <v>40</v>
      </c>
      <c r="F10" s="43">
        <f>VLOOKUP($B10,продукты!$A$2:$L$275,2,FALSE)</f>
        <v>0</v>
      </c>
      <c r="G10" s="45">
        <f>VLOOKUP($B10,продукты!$A$2:$L$275,3,FALSE)</f>
        <v>0</v>
      </c>
      <c r="H10" s="46">
        <f>VLOOKUP($B10,продукты!$A$2:$L$275,4,FALSE)</f>
        <v>99.8</v>
      </c>
      <c r="I10" s="47">
        <f t="shared" si="2"/>
        <v>0</v>
      </c>
      <c r="J10" s="48">
        <f t="shared" si="3"/>
        <v>0</v>
      </c>
      <c r="K10" s="49">
        <f t="shared" si="4"/>
        <v>9.98</v>
      </c>
    </row>
    <row r="11" spans="1:11" s="13" customFormat="1" x14ac:dyDescent="0.25">
      <c r="A11" s="239"/>
      <c r="B11" s="41" t="s">
        <v>37</v>
      </c>
      <c r="C11" s="42">
        <v>20</v>
      </c>
      <c r="D11" s="43">
        <f>VLOOKUP($B11,продукты!$A$2:$L$275,5,FALSE)</f>
        <v>268</v>
      </c>
      <c r="E11" s="44">
        <f t="shared" ref="E11:E13" si="5">C11*D11/100</f>
        <v>53.6</v>
      </c>
      <c r="F11" s="43">
        <f>VLOOKUP($B11,продукты!$A$2:$L$275,2,FALSE)</f>
        <v>5.8</v>
      </c>
      <c r="G11" s="45">
        <f>VLOOKUP($B11,продукты!$A$2:$L$275,3,FALSE)</f>
        <v>0.5</v>
      </c>
      <c r="H11" s="46">
        <f>VLOOKUP($B11,продукты!$A$2:$L$275,4,FALSE)</f>
        <v>56.1</v>
      </c>
      <c r="I11" s="47">
        <f t="shared" ref="I11:I13" si="6">$C11*F11/100</f>
        <v>1.1599999999999999</v>
      </c>
      <c r="J11" s="48">
        <f t="shared" si="0"/>
        <v>0.1</v>
      </c>
      <c r="K11" s="49">
        <f t="shared" si="0"/>
        <v>11.22</v>
      </c>
    </row>
    <row r="12" spans="1:11" s="13" customFormat="1" x14ac:dyDescent="0.25">
      <c r="A12" s="239"/>
      <c r="B12" s="41" t="s">
        <v>330</v>
      </c>
      <c r="C12" s="42">
        <v>25</v>
      </c>
      <c r="D12" s="43">
        <f>VLOOKUP($B12,продукты!$A$2:$L$275,5,FALSE)</f>
        <v>180</v>
      </c>
      <c r="E12" s="44">
        <f t="shared" ref="E12" si="7">C12*D12/100</f>
        <v>45</v>
      </c>
      <c r="F12" s="43">
        <f>VLOOKUP($B12,продукты!$A$2:$L$275,2,FALSE)</f>
        <v>15.6</v>
      </c>
      <c r="G12" s="45">
        <f>VLOOKUP($B12,продукты!$A$2:$L$275,3,FALSE)</f>
        <v>25.2</v>
      </c>
      <c r="H12" s="46">
        <f>VLOOKUP($B12,продукты!$A$2:$L$275,4,FALSE)</f>
        <v>1</v>
      </c>
      <c r="I12" s="47">
        <f t="shared" ref="I12" si="8">$C12*F12/100</f>
        <v>3.9</v>
      </c>
      <c r="J12" s="48">
        <f t="shared" ref="J12" si="9">$C12*G12/100</f>
        <v>6.3</v>
      </c>
      <c r="K12" s="49">
        <f t="shared" ref="K12" si="10">$C12*H12/100</f>
        <v>0.25</v>
      </c>
    </row>
    <row r="13" spans="1:11" s="13" customFormat="1" ht="15.75" thickBot="1" x14ac:dyDescent="0.3">
      <c r="A13" s="239"/>
      <c r="B13" s="41" t="s">
        <v>328</v>
      </c>
      <c r="C13" s="42">
        <v>10</v>
      </c>
      <c r="D13" s="43">
        <f>VLOOKUP($B13,продукты!$A$2:$L$275,5,FALSE)</f>
        <v>750</v>
      </c>
      <c r="E13" s="44">
        <f t="shared" si="5"/>
        <v>75</v>
      </c>
      <c r="F13" s="43">
        <f>VLOOKUP($B13,продукты!$A$2:$L$275,2,FALSE)</f>
        <v>0.6</v>
      </c>
      <c r="G13" s="45">
        <f>VLOOKUP($B13,продукты!$A$2:$L$275,3,FALSE)</f>
        <v>82.5</v>
      </c>
      <c r="H13" s="46">
        <f>VLOOKUP($B13,продукты!$A$2:$L$275,4,FALSE)</f>
        <v>0.8</v>
      </c>
      <c r="I13" s="47">
        <f t="shared" si="6"/>
        <v>0.06</v>
      </c>
      <c r="J13" s="48">
        <f t="shared" si="0"/>
        <v>8.25</v>
      </c>
      <c r="K13" s="49">
        <f t="shared" si="0"/>
        <v>0.08</v>
      </c>
    </row>
    <row r="14" spans="1:11" s="13" customFormat="1" x14ac:dyDescent="0.25">
      <c r="A14" s="22"/>
      <c r="B14" s="65" t="s">
        <v>31</v>
      </c>
      <c r="C14" s="66">
        <f>SUM(C4:C13)</f>
        <v>195</v>
      </c>
      <c r="D14" s="67"/>
      <c r="E14" s="68">
        <f>SUM(E4:E13)</f>
        <v>634.79999999999995</v>
      </c>
      <c r="F14" s="67"/>
      <c r="G14" s="69"/>
      <c r="H14" s="70"/>
      <c r="I14" s="71"/>
      <c r="J14" s="72"/>
      <c r="K14" s="73"/>
    </row>
    <row r="15" spans="1:11" s="13" customFormat="1" ht="15.75" thickBot="1" x14ac:dyDescent="0.3">
      <c r="A15" s="17"/>
      <c r="B15" s="74"/>
      <c r="C15" s="75"/>
      <c r="D15" s="76"/>
      <c r="E15" s="77">
        <f>E14/(E14+E25+E36+E44)</f>
        <v>0.30272538687140849</v>
      </c>
      <c r="F15" s="76"/>
      <c r="G15" s="78"/>
      <c r="H15" s="79"/>
      <c r="I15" s="80"/>
      <c r="J15" s="81"/>
      <c r="K15" s="82"/>
    </row>
    <row r="16" spans="1:11" s="13" customFormat="1" ht="15.75" thickBot="1" x14ac:dyDescent="0.3">
      <c r="A16" s="26"/>
      <c r="B16" s="59"/>
      <c r="C16" s="60"/>
      <c r="D16" s="61"/>
      <c r="E16" s="62"/>
      <c r="F16" s="61"/>
      <c r="G16" s="63"/>
      <c r="H16" s="62"/>
      <c r="I16" s="61"/>
      <c r="J16" s="63"/>
      <c r="K16" s="64"/>
    </row>
    <row r="17" spans="1:11" s="13" customFormat="1" x14ac:dyDescent="0.25">
      <c r="A17" s="238" t="s">
        <v>22</v>
      </c>
      <c r="B17" s="32" t="s">
        <v>114</v>
      </c>
      <c r="C17" s="33">
        <f>325/8</f>
        <v>40.625</v>
      </c>
      <c r="D17" s="34">
        <f>VLOOKUP($B17,продукты!$A$2:$L$275,5,FALSE)</f>
        <v>380</v>
      </c>
      <c r="E17" s="35">
        <f>C17*D17/100</f>
        <v>154.375</v>
      </c>
      <c r="F17" s="34">
        <f>VLOOKUP($B17,продукты!$A$2:$L$275,2,FALSE)</f>
        <v>15</v>
      </c>
      <c r="G17" s="36">
        <f>VLOOKUP($B17,продукты!$A$2:$L$275,3,FALSE)</f>
        <v>35</v>
      </c>
      <c r="H17" s="37">
        <f>VLOOKUP($B17,продукты!$A$2:$L$275,4,FALSE)</f>
        <v>0.3</v>
      </c>
      <c r="I17" s="38">
        <f>$C17*F17/100</f>
        <v>6.09375</v>
      </c>
      <c r="J17" s="39">
        <f t="shared" ref="J17:K24" si="11">$C17*G17/100</f>
        <v>14.21875</v>
      </c>
      <c r="K17" s="40">
        <f t="shared" si="11"/>
        <v>0.121875</v>
      </c>
    </row>
    <row r="18" spans="1:11" s="13" customFormat="1" x14ac:dyDescent="0.25">
      <c r="A18" s="248"/>
      <c r="B18" s="41" t="s">
        <v>332</v>
      </c>
      <c r="C18" s="198">
        <v>20</v>
      </c>
      <c r="D18" s="43">
        <f>VLOOKUP($B18,продукты!$A$2:$L$275,5,FALSE)</f>
        <v>360</v>
      </c>
      <c r="E18" s="44">
        <f t="shared" ref="E18" si="12">C18*D18/100</f>
        <v>72</v>
      </c>
      <c r="F18" s="43">
        <f>VLOOKUP($B18,продукты!$A$2:$L$275,2,FALSE)</f>
        <v>14</v>
      </c>
      <c r="G18" s="45">
        <f>VLOOKUP($B18,продукты!$A$2:$L$275,3,FALSE)</f>
        <v>8</v>
      </c>
      <c r="H18" s="46">
        <f>VLOOKUP($B18,продукты!$A$2:$L$275,4,FALSE)</f>
        <v>58</v>
      </c>
      <c r="I18" s="47">
        <f t="shared" ref="I18" si="13">$C18*F18/100</f>
        <v>2.8</v>
      </c>
      <c r="J18" s="48">
        <f t="shared" si="11"/>
        <v>1.6</v>
      </c>
      <c r="K18" s="49">
        <f t="shared" si="11"/>
        <v>11.6</v>
      </c>
    </row>
    <row r="19" spans="1:11" s="13" customFormat="1" x14ac:dyDescent="0.25">
      <c r="A19" s="248"/>
      <c r="B19" s="41" t="s">
        <v>307</v>
      </c>
      <c r="C19" s="42">
        <v>5</v>
      </c>
      <c r="D19" s="43">
        <f>VLOOKUP($B19,продукты!$A$2:$L$275,5,FALSE)</f>
        <v>250</v>
      </c>
      <c r="E19" s="44">
        <f t="shared" ref="E19" si="14">C19*D19/100</f>
        <v>12.5</v>
      </c>
      <c r="F19" s="43">
        <f>VLOOKUP($B19,продукты!$A$2:$L$275,2,FALSE)</f>
        <v>12</v>
      </c>
      <c r="G19" s="45">
        <f>VLOOKUP($B19,продукты!$A$2:$L$275,3,FALSE)</f>
        <v>2</v>
      </c>
      <c r="H19" s="46">
        <f>VLOOKUP($B19,продукты!$A$2:$L$275,4,FALSE)</f>
        <v>63</v>
      </c>
      <c r="I19" s="47">
        <f t="shared" ref="I19" si="15">$C19*F19/100</f>
        <v>0.6</v>
      </c>
      <c r="J19" s="48">
        <f t="shared" ref="J19" si="16">$C19*G19/100</f>
        <v>0.1</v>
      </c>
      <c r="K19" s="49">
        <f t="shared" ref="K19" si="17">$C19*H19/100</f>
        <v>3.15</v>
      </c>
    </row>
    <row r="20" spans="1:11" s="13" customFormat="1" x14ac:dyDescent="0.25">
      <c r="A20" s="239"/>
      <c r="B20" s="41" t="s">
        <v>285</v>
      </c>
      <c r="C20" s="42">
        <v>3</v>
      </c>
      <c r="D20" s="43">
        <f>VLOOKUP($B20,продукты!$A$2:$L$275,5,FALSE)</f>
        <v>0</v>
      </c>
      <c r="E20" s="44">
        <f t="shared" ref="E20:E24" si="18">C20*D20/100</f>
        <v>0</v>
      </c>
      <c r="F20" s="43">
        <f>VLOOKUP($B20,продукты!$A$2:$L$275,2,FALSE)</f>
        <v>0</v>
      </c>
      <c r="G20" s="45">
        <f>VLOOKUP($B20,продукты!$A$2:$L$275,3,FALSE)</f>
        <v>0</v>
      </c>
      <c r="H20" s="46">
        <f>VLOOKUP($B20,продукты!$A$2:$L$275,4,FALSE)</f>
        <v>0</v>
      </c>
      <c r="I20" s="47">
        <f t="shared" ref="I20:I24" si="19">$C20*F20/100</f>
        <v>0</v>
      </c>
      <c r="J20" s="48">
        <f t="shared" si="11"/>
        <v>0</v>
      </c>
      <c r="K20" s="49">
        <f t="shared" si="11"/>
        <v>0</v>
      </c>
    </row>
    <row r="21" spans="1:11" s="13" customFormat="1" x14ac:dyDescent="0.25">
      <c r="A21" s="239"/>
      <c r="B21" s="41" t="s">
        <v>185</v>
      </c>
      <c r="C21" s="42">
        <v>10</v>
      </c>
      <c r="D21" s="43">
        <f>VLOOKUP($B21,продукты!$A$2:$L$275,5,FALSE)</f>
        <v>400</v>
      </c>
      <c r="E21" s="44">
        <f t="shared" si="18"/>
        <v>40</v>
      </c>
      <c r="F21" s="43">
        <f>VLOOKUP($B21,продукты!$A$2:$L$275,2,FALSE)</f>
        <v>0</v>
      </c>
      <c r="G21" s="45">
        <f>VLOOKUP($B21,продукты!$A$2:$L$275,3,FALSE)</f>
        <v>0</v>
      </c>
      <c r="H21" s="46">
        <f>VLOOKUP($B21,продукты!$A$2:$L$275,4,FALSE)</f>
        <v>99.8</v>
      </c>
      <c r="I21" s="47">
        <f t="shared" si="19"/>
        <v>0</v>
      </c>
      <c r="J21" s="48">
        <f t="shared" si="11"/>
        <v>0</v>
      </c>
      <c r="K21" s="49">
        <f t="shared" si="11"/>
        <v>9.98</v>
      </c>
    </row>
    <row r="22" spans="1:11" s="13" customFormat="1" x14ac:dyDescent="0.25">
      <c r="A22" s="239"/>
      <c r="B22" s="41" t="s">
        <v>206</v>
      </c>
      <c r="C22" s="42">
        <v>20</v>
      </c>
      <c r="D22" s="43">
        <f>VLOOKUP($B22,продукты!$A$2:$L$275,5,FALSE)</f>
        <v>314</v>
      </c>
      <c r="E22" s="44">
        <f t="shared" si="18"/>
        <v>62.8</v>
      </c>
      <c r="F22" s="43">
        <f>VLOOKUP($B22,продукты!$A$2:$L$275,2,FALSE)</f>
        <v>0</v>
      </c>
      <c r="G22" s="45">
        <f>VLOOKUP($B22,продукты!$A$2:$L$275,3,FALSE)</f>
        <v>0</v>
      </c>
      <c r="H22" s="46">
        <f>VLOOKUP($B22,продукты!$A$2:$L$275,4,FALSE)</f>
        <v>78.5</v>
      </c>
      <c r="I22" s="47">
        <f t="shared" si="19"/>
        <v>0</v>
      </c>
      <c r="J22" s="48">
        <f t="shared" si="11"/>
        <v>0</v>
      </c>
      <c r="K22" s="49">
        <f t="shared" si="11"/>
        <v>15.7</v>
      </c>
    </row>
    <row r="23" spans="1:11" s="13" customFormat="1" x14ac:dyDescent="0.25">
      <c r="A23" s="239"/>
      <c r="B23" s="41" t="s">
        <v>35</v>
      </c>
      <c r="C23" s="42">
        <v>40</v>
      </c>
      <c r="D23" s="43">
        <f>VLOOKUP($B23,продукты!$A$2:$L$275,5,FALSE)</f>
        <v>204</v>
      </c>
      <c r="E23" s="44">
        <f t="shared" si="18"/>
        <v>81.599999999999994</v>
      </c>
      <c r="F23" s="43">
        <f>VLOOKUP($B23,продукты!$A$2:$L$275,2,FALSE)</f>
        <v>5.0999999999999996</v>
      </c>
      <c r="G23" s="45">
        <f>VLOOKUP($B23,продукты!$A$2:$L$275,3,FALSE)</f>
        <v>1</v>
      </c>
      <c r="H23" s="46">
        <f>VLOOKUP($B23,продукты!$A$2:$L$275,4,FALSE)</f>
        <v>42.5</v>
      </c>
      <c r="I23" s="47">
        <f t="shared" si="19"/>
        <v>2.04</v>
      </c>
      <c r="J23" s="48">
        <f t="shared" si="11"/>
        <v>0.4</v>
      </c>
      <c r="K23" s="49">
        <f t="shared" si="11"/>
        <v>17</v>
      </c>
    </row>
    <row r="24" spans="1:11" s="13" customFormat="1" ht="15.75" thickBot="1" x14ac:dyDescent="0.3">
      <c r="A24" s="239"/>
      <c r="B24" s="41" t="s">
        <v>75</v>
      </c>
      <c r="C24" s="42">
        <f>140/8*2</f>
        <v>35</v>
      </c>
      <c r="D24" s="43">
        <f>VLOOKUP($B24,продукты!$A$2:$L$275,5,FALSE)</f>
        <v>240</v>
      </c>
      <c r="E24" s="44">
        <f t="shared" si="18"/>
        <v>84</v>
      </c>
      <c r="F24" s="43">
        <f>VLOOKUP($B24,продукты!$A$2:$L$275,2,FALSE)</f>
        <v>10</v>
      </c>
      <c r="G24" s="45">
        <f>VLOOKUP($B24,продукты!$A$2:$L$275,3,FALSE)</f>
        <v>17.899999999999999</v>
      </c>
      <c r="H24" s="46">
        <f>VLOOKUP($B24,продукты!$A$2:$L$275,4,FALSE)</f>
        <v>1.9</v>
      </c>
      <c r="I24" s="47">
        <f t="shared" si="19"/>
        <v>3.5</v>
      </c>
      <c r="J24" s="48">
        <f t="shared" si="11"/>
        <v>6.2649999999999997</v>
      </c>
      <c r="K24" s="49">
        <f t="shared" si="11"/>
        <v>0.66500000000000004</v>
      </c>
    </row>
    <row r="25" spans="1:11" s="13" customFormat="1" x14ac:dyDescent="0.25">
      <c r="A25" s="25"/>
      <c r="B25" s="65" t="s">
        <v>32</v>
      </c>
      <c r="C25" s="66">
        <f>SUM(C17:C24)</f>
        <v>173.625</v>
      </c>
      <c r="D25" s="67"/>
      <c r="E25" s="68">
        <f>SUM(E17:E24)</f>
        <v>507.27499999999998</v>
      </c>
      <c r="F25" s="67"/>
      <c r="G25" s="69"/>
      <c r="H25" s="70"/>
      <c r="I25" s="71"/>
      <c r="J25" s="72"/>
      <c r="K25" s="73"/>
    </row>
    <row r="26" spans="1:11" s="13" customFormat="1" ht="15.75" thickBot="1" x14ac:dyDescent="0.3">
      <c r="A26" s="11"/>
      <c r="B26" s="74"/>
      <c r="C26" s="75"/>
      <c r="D26" s="76"/>
      <c r="E26" s="77">
        <f>E25/(E14+E25+E36+E44)</f>
        <v>0.24191087055008464</v>
      </c>
      <c r="F26" s="76"/>
      <c r="G26" s="78"/>
      <c r="H26" s="79"/>
      <c r="I26" s="80"/>
      <c r="J26" s="81"/>
      <c r="K26" s="82"/>
    </row>
    <row r="27" spans="1:11" s="13" customFormat="1" x14ac:dyDescent="0.25">
      <c r="A27" s="11"/>
      <c r="B27" s="83"/>
      <c r="C27" s="84"/>
      <c r="D27" s="23"/>
      <c r="E27" s="25"/>
      <c r="F27" s="23"/>
      <c r="G27" s="24"/>
      <c r="H27" s="25"/>
      <c r="I27" s="23"/>
      <c r="J27" s="24"/>
      <c r="K27" s="85"/>
    </row>
    <row r="28" spans="1:11" s="13" customFormat="1" ht="15.75" thickBot="1" x14ac:dyDescent="0.3">
      <c r="A28" s="21"/>
      <c r="B28" s="27"/>
      <c r="C28" s="28"/>
      <c r="D28" s="29"/>
      <c r="E28" s="21"/>
      <c r="F28" s="29"/>
      <c r="G28" s="30"/>
      <c r="H28" s="21"/>
      <c r="I28" s="29"/>
      <c r="J28" s="30"/>
      <c r="K28" s="31"/>
    </row>
    <row r="29" spans="1:11" s="13" customFormat="1" x14ac:dyDescent="0.25">
      <c r="A29" s="238" t="s">
        <v>23</v>
      </c>
      <c r="B29" s="32" t="s">
        <v>115</v>
      </c>
      <c r="C29" s="33">
        <f>325*2/8</f>
        <v>81.25</v>
      </c>
      <c r="D29" s="34">
        <f>VLOOKUP($B29,продукты!$A$2:$L$275,5,FALSE)</f>
        <v>230</v>
      </c>
      <c r="E29" s="35">
        <f>C29*D29/100</f>
        <v>186.875</v>
      </c>
      <c r="F29" s="34">
        <f>VLOOKUP($B29,продукты!$A$2:$L$275,2,FALSE)</f>
        <v>17</v>
      </c>
      <c r="G29" s="36">
        <f>VLOOKUP($B29,продукты!$A$2:$L$275,3,FALSE)</f>
        <v>18</v>
      </c>
      <c r="H29" s="37">
        <f>VLOOKUP($B29,продукты!$A$2:$L$275,4,FALSE)</f>
        <v>0.4</v>
      </c>
      <c r="I29" s="38">
        <f t="shared" ref="I29:K30" si="20">$C29*F29/100</f>
        <v>13.8125</v>
      </c>
      <c r="J29" s="39">
        <f t="shared" si="20"/>
        <v>14.625</v>
      </c>
      <c r="K29" s="40">
        <f t="shared" si="20"/>
        <v>0.32500000000000001</v>
      </c>
    </row>
    <row r="30" spans="1:11" s="13" customFormat="1" x14ac:dyDescent="0.25">
      <c r="A30" s="239"/>
      <c r="B30" s="41" t="s">
        <v>175</v>
      </c>
      <c r="C30" s="198">
        <v>60</v>
      </c>
      <c r="D30" s="43">
        <f>VLOOKUP($B30,продукты!$A$2:$L$275,5,FALSE)</f>
        <v>317</v>
      </c>
      <c r="E30" s="44">
        <f>C30*D30/100</f>
        <v>190.2</v>
      </c>
      <c r="F30" s="43">
        <f>VLOOKUP($B30,продукты!$A$2:$L$275,2,FALSE)</f>
        <v>8.8000000000000007</v>
      </c>
      <c r="G30" s="45">
        <f>VLOOKUP($B30,продукты!$A$2:$L$275,3,FALSE)</f>
        <v>2.2999999999999998</v>
      </c>
      <c r="H30" s="46">
        <f>VLOOKUP($B30,продукты!$A$2:$L$275,4,FALSE)</f>
        <v>63.4</v>
      </c>
      <c r="I30" s="47">
        <f t="shared" si="20"/>
        <v>5.28</v>
      </c>
      <c r="J30" s="48">
        <f t="shared" si="20"/>
        <v>1.38</v>
      </c>
      <c r="K30" s="49">
        <f t="shared" si="20"/>
        <v>38.04</v>
      </c>
    </row>
    <row r="31" spans="1:11" s="13" customFormat="1" x14ac:dyDescent="0.25">
      <c r="A31" s="239"/>
      <c r="B31" s="41" t="s">
        <v>73</v>
      </c>
      <c r="C31" s="42">
        <v>20</v>
      </c>
      <c r="D31" s="43">
        <f>VLOOKUP($B31,продукты!$A$2:$L$275,5,FALSE)</f>
        <v>379</v>
      </c>
      <c r="E31" s="44">
        <f t="shared" ref="E31" si="21">C31*D31/100</f>
        <v>75.8</v>
      </c>
      <c r="F31" s="43">
        <f>VLOOKUP($B31,продукты!$A$2:$L$275,2,FALSE)</f>
        <v>21.4</v>
      </c>
      <c r="G31" s="45">
        <f>VLOOKUP($B31,продукты!$A$2:$L$275,3,FALSE)</f>
        <v>30.3</v>
      </c>
      <c r="H31" s="46">
        <f>VLOOKUP($B31,продукты!$A$2:$L$275,4,FALSE)</f>
        <v>2.5</v>
      </c>
      <c r="I31" s="47">
        <f t="shared" ref="I31" si="22">$C31*F31/100</f>
        <v>4.28</v>
      </c>
      <c r="J31" s="48">
        <f t="shared" ref="J31" si="23">$C31*G31/100</f>
        <v>6.06</v>
      </c>
      <c r="K31" s="49">
        <f t="shared" ref="K31" si="24">$C31*H31/100</f>
        <v>0.5</v>
      </c>
    </row>
    <row r="32" spans="1:11" s="13" customFormat="1" x14ac:dyDescent="0.25">
      <c r="A32" s="239"/>
      <c r="B32" s="186" t="s">
        <v>285</v>
      </c>
      <c r="C32" s="187">
        <v>3</v>
      </c>
      <c r="D32" s="188">
        <f>VLOOKUP($B32,продукты!$A$2:$L$275,5,FALSE)</f>
        <v>0</v>
      </c>
      <c r="E32" s="189">
        <f t="shared" ref="E32:E35" si="25">C32*D32/100</f>
        <v>0</v>
      </c>
      <c r="F32" s="188">
        <f>VLOOKUP($B32,продукты!$A$2:$L$275,2,FALSE)</f>
        <v>0</v>
      </c>
      <c r="G32" s="190">
        <f>VLOOKUP($B32,продукты!$A$2:$L$275,3,FALSE)</f>
        <v>0</v>
      </c>
      <c r="H32" s="191">
        <f>VLOOKUP($B32,продукты!$A$2:$L$275,4,FALSE)</f>
        <v>0</v>
      </c>
      <c r="I32" s="192">
        <f t="shared" ref="I32:I35" si="26">$C32*F32/100</f>
        <v>0</v>
      </c>
      <c r="J32" s="193">
        <f t="shared" ref="J32:K35" si="27">$C32*G32/100</f>
        <v>0</v>
      </c>
      <c r="K32" s="194">
        <f t="shared" si="27"/>
        <v>0</v>
      </c>
    </row>
    <row r="33" spans="1:11" s="13" customFormat="1" x14ac:dyDescent="0.25">
      <c r="A33" s="239"/>
      <c r="B33" s="41" t="s">
        <v>185</v>
      </c>
      <c r="C33" s="42">
        <v>10</v>
      </c>
      <c r="D33" s="43">
        <f>VLOOKUP($B33,продукты!$A$2:$L$275,5,FALSE)</f>
        <v>400</v>
      </c>
      <c r="E33" s="44">
        <f t="shared" si="25"/>
        <v>40</v>
      </c>
      <c r="F33" s="43">
        <f>VLOOKUP($B33,продукты!$A$2:$L$275,2,FALSE)</f>
        <v>0</v>
      </c>
      <c r="G33" s="45">
        <f>VLOOKUP($B33,продукты!$A$2:$L$275,3,FALSE)</f>
        <v>0</v>
      </c>
      <c r="H33" s="46">
        <f>VLOOKUP($B33,продукты!$A$2:$L$275,4,FALSE)</f>
        <v>99.8</v>
      </c>
      <c r="I33" s="47">
        <f t="shared" si="26"/>
        <v>0</v>
      </c>
      <c r="J33" s="48">
        <f t="shared" si="27"/>
        <v>0</v>
      </c>
      <c r="K33" s="49">
        <f t="shared" si="27"/>
        <v>9.98</v>
      </c>
    </row>
    <row r="34" spans="1:11" s="13" customFormat="1" x14ac:dyDescent="0.25">
      <c r="A34" s="239"/>
      <c r="B34" s="41" t="s">
        <v>46</v>
      </c>
      <c r="C34" s="42">
        <v>30</v>
      </c>
      <c r="D34" s="43">
        <f>VLOOKUP($B34,продукты!$A$2:$L$275,5,FALSE)</f>
        <v>408</v>
      </c>
      <c r="E34" s="44">
        <f t="shared" ref="E34" si="28">C34*D34/100</f>
        <v>122.4</v>
      </c>
      <c r="F34" s="43">
        <f>VLOOKUP($B34,продукты!$A$2:$L$275,2,FALSE)</f>
        <v>9.9</v>
      </c>
      <c r="G34" s="45">
        <f>VLOOKUP($B34,продукты!$A$2:$L$275,3,FALSE)</f>
        <v>9.8000000000000007</v>
      </c>
      <c r="H34" s="46">
        <f>VLOOKUP($B34,продукты!$A$2:$L$275,4,FALSE)</f>
        <v>67.7</v>
      </c>
      <c r="I34" s="47">
        <f t="shared" ref="I34" si="29">$C34*F34/100</f>
        <v>2.97</v>
      </c>
      <c r="J34" s="48">
        <f t="shared" ref="J34" si="30">$C34*G34/100</f>
        <v>2.94</v>
      </c>
      <c r="K34" s="49">
        <f t="shared" ref="K34" si="31">$C34*H34/100</f>
        <v>20.309999999999999</v>
      </c>
    </row>
    <row r="35" spans="1:11" s="13" customFormat="1" ht="15.75" thickBot="1" x14ac:dyDescent="0.3">
      <c r="A35" s="239"/>
      <c r="B35" s="41" t="s">
        <v>37</v>
      </c>
      <c r="C35" s="42">
        <v>20</v>
      </c>
      <c r="D35" s="43">
        <f>VLOOKUP($B35,продукты!$A$2:$L$275,5,FALSE)</f>
        <v>268</v>
      </c>
      <c r="E35" s="44">
        <f t="shared" si="25"/>
        <v>53.6</v>
      </c>
      <c r="F35" s="43">
        <f>VLOOKUP($B35,продукты!$A$2:$L$275,2,FALSE)</f>
        <v>5.8</v>
      </c>
      <c r="G35" s="45">
        <f>VLOOKUP($B35,продукты!$A$2:$L$275,3,FALSE)</f>
        <v>0.5</v>
      </c>
      <c r="H35" s="46">
        <f>VLOOKUP($B35,продукты!$A$2:$L$275,4,FALSE)</f>
        <v>56.1</v>
      </c>
      <c r="I35" s="47">
        <f t="shared" si="26"/>
        <v>1.1599999999999999</v>
      </c>
      <c r="J35" s="48">
        <f t="shared" si="27"/>
        <v>0.1</v>
      </c>
      <c r="K35" s="49">
        <f t="shared" si="27"/>
        <v>11.22</v>
      </c>
    </row>
    <row r="36" spans="1:11" s="13" customFormat="1" x14ac:dyDescent="0.25">
      <c r="A36" s="25"/>
      <c r="B36" s="65" t="s">
        <v>33</v>
      </c>
      <c r="C36" s="66">
        <f>SUM(C29:C35)</f>
        <v>224.25</v>
      </c>
      <c r="D36" s="67"/>
      <c r="E36" s="68">
        <f>SUM(E29:E35)</f>
        <v>668.875</v>
      </c>
      <c r="F36" s="67"/>
      <c r="G36" s="69"/>
      <c r="H36" s="70"/>
      <c r="I36" s="71"/>
      <c r="J36" s="72"/>
      <c r="K36" s="73"/>
    </row>
    <row r="37" spans="1:11" s="13" customFormat="1" ht="15.75" thickBot="1" x14ac:dyDescent="0.3">
      <c r="A37" s="11"/>
      <c r="B37" s="74"/>
      <c r="C37" s="75"/>
      <c r="D37" s="76"/>
      <c r="E37" s="77">
        <f>E36/(E14+E25+E36+E44)</f>
        <v>0.31897517823505572</v>
      </c>
      <c r="F37" s="76"/>
      <c r="G37" s="78"/>
      <c r="H37" s="79"/>
      <c r="I37" s="80"/>
      <c r="J37" s="81"/>
      <c r="K37" s="82"/>
    </row>
    <row r="38" spans="1:11" s="13" customFormat="1" x14ac:dyDescent="0.25">
      <c r="A38" s="11"/>
      <c r="B38" s="83"/>
      <c r="C38" s="84"/>
      <c r="D38" s="23"/>
      <c r="E38" s="25"/>
      <c r="F38" s="23"/>
      <c r="G38" s="24"/>
      <c r="H38" s="25"/>
      <c r="I38" s="23"/>
      <c r="J38" s="24"/>
      <c r="K38" s="85"/>
    </row>
    <row r="39" spans="1:11" s="13" customFormat="1" x14ac:dyDescent="0.25">
      <c r="A39" s="21"/>
      <c r="B39" s="27"/>
      <c r="C39" s="28"/>
      <c r="D39" s="29"/>
      <c r="E39" s="21"/>
      <c r="F39" s="29"/>
      <c r="G39" s="30"/>
      <c r="H39" s="21"/>
      <c r="I39" s="29"/>
      <c r="J39" s="30"/>
      <c r="K39" s="31"/>
    </row>
    <row r="40" spans="1:11" s="13" customFormat="1" x14ac:dyDescent="0.25">
      <c r="A40" s="239" t="s">
        <v>29</v>
      </c>
      <c r="B40" s="41" t="s">
        <v>258</v>
      </c>
      <c r="C40" s="42">
        <v>10</v>
      </c>
      <c r="D40" s="43">
        <f>VLOOKUP($B40,продукты!$A$2:$L$275,5,FALSE)</f>
        <v>272</v>
      </c>
      <c r="E40" s="44">
        <f t="shared" ref="E40:E43" si="32">C40*D40/100</f>
        <v>27.2</v>
      </c>
      <c r="F40" s="43">
        <f>VLOOKUP($B40,продукты!$A$2:$L$275,2,FALSE)</f>
        <v>2.2999999999999998</v>
      </c>
      <c r="G40" s="45">
        <f>VLOOKUP($B40,продукты!$A$2:$L$275,3,FALSE)</f>
        <v>0</v>
      </c>
      <c r="H40" s="46">
        <f>VLOOKUP($B40,продукты!$A$2:$L$275,4,FALSE)</f>
        <v>65.599999999999994</v>
      </c>
      <c r="I40" s="47">
        <f t="shared" ref="I40:K43" si="33">$C40*F40/100</f>
        <v>0.23</v>
      </c>
      <c r="J40" s="48">
        <f t="shared" si="33"/>
        <v>0</v>
      </c>
      <c r="K40" s="49">
        <f t="shared" si="33"/>
        <v>6.56</v>
      </c>
    </row>
    <row r="41" spans="1:11" s="13" customFormat="1" x14ac:dyDescent="0.25">
      <c r="A41" s="239"/>
      <c r="B41" s="41" t="s">
        <v>253</v>
      </c>
      <c r="C41" s="42">
        <v>10</v>
      </c>
      <c r="D41" s="43">
        <f>VLOOKUP($B41,продукты!$A$2:$L$275,5,FALSE)</f>
        <v>284</v>
      </c>
      <c r="E41" s="44">
        <f t="shared" si="32"/>
        <v>28.4</v>
      </c>
      <c r="F41" s="43">
        <f>VLOOKUP($B41,продукты!$A$2:$L$275,2,FALSE)</f>
        <v>5.2</v>
      </c>
      <c r="G41" s="45">
        <f>VLOOKUP($B41,продукты!$A$2:$L$275,3,FALSE)</f>
        <v>0</v>
      </c>
      <c r="H41" s="46">
        <f>VLOOKUP($B41,продукты!$A$2:$L$275,4,FALSE)</f>
        <v>65.900000000000006</v>
      </c>
      <c r="I41" s="47">
        <f t="shared" si="33"/>
        <v>0.52</v>
      </c>
      <c r="J41" s="48">
        <f t="shared" si="33"/>
        <v>0</v>
      </c>
      <c r="K41" s="49">
        <f t="shared" si="33"/>
        <v>6.59</v>
      </c>
    </row>
    <row r="42" spans="1:11" s="13" customFormat="1" x14ac:dyDescent="0.25">
      <c r="A42" s="239"/>
      <c r="B42" s="41" t="s">
        <v>260</v>
      </c>
      <c r="C42" s="42">
        <v>10</v>
      </c>
      <c r="D42" s="43">
        <f>VLOOKUP($B42,продукты!$A$2:$L$275,5,FALSE)</f>
        <v>636</v>
      </c>
      <c r="E42" s="44">
        <f t="shared" si="32"/>
        <v>63.6</v>
      </c>
      <c r="F42" s="43">
        <f>VLOOKUP($B42,продукты!$A$2:$L$275,2,FALSE)</f>
        <v>14.1</v>
      </c>
      <c r="G42" s="45">
        <f>VLOOKUP($B42,продукты!$A$2:$L$275,3,FALSE)</f>
        <v>60.8</v>
      </c>
      <c r="H42" s="46">
        <f>VLOOKUP($B42,продукты!$A$2:$L$275,4,FALSE)</f>
        <v>7.7</v>
      </c>
      <c r="I42" s="47">
        <f t="shared" si="33"/>
        <v>1.41</v>
      </c>
      <c r="J42" s="48">
        <f t="shared" si="33"/>
        <v>6.08</v>
      </c>
      <c r="K42" s="49">
        <f t="shared" si="33"/>
        <v>0.77</v>
      </c>
    </row>
    <row r="43" spans="1:11" s="13" customFormat="1" ht="18.75" customHeight="1" thickBot="1" x14ac:dyDescent="0.3">
      <c r="A43" s="240"/>
      <c r="B43" s="50" t="s">
        <v>283</v>
      </c>
      <c r="C43" s="51">
        <v>30</v>
      </c>
      <c r="D43" s="52">
        <f>VLOOKUP($B43,продукты!$A$2:$L$275,5,FALSE)</f>
        <v>556</v>
      </c>
      <c r="E43" s="53">
        <f t="shared" si="32"/>
        <v>166.8</v>
      </c>
      <c r="F43" s="52">
        <f>VLOOKUP($B43,продукты!$A$2:$L$275,2,FALSE)</f>
        <v>6.9</v>
      </c>
      <c r="G43" s="54">
        <f>VLOOKUP($B43,продукты!$A$2:$L$275,3,FALSE)</f>
        <v>39.9</v>
      </c>
      <c r="H43" s="55">
        <f>VLOOKUP($B43,продукты!$A$2:$L$275,4,FALSE)</f>
        <v>44.2</v>
      </c>
      <c r="I43" s="56">
        <f t="shared" si="33"/>
        <v>2.0699999999999998</v>
      </c>
      <c r="J43" s="57">
        <f t="shared" si="33"/>
        <v>11.97</v>
      </c>
      <c r="K43" s="58">
        <f t="shared" si="33"/>
        <v>13.26</v>
      </c>
    </row>
    <row r="44" spans="1:11" s="13" customFormat="1" x14ac:dyDescent="0.25">
      <c r="A44" s="25"/>
      <c r="B44" s="65" t="s">
        <v>34</v>
      </c>
      <c r="C44" s="66">
        <f>SUM(C40:C43)</f>
        <v>60</v>
      </c>
      <c r="D44" s="67"/>
      <c r="E44" s="68">
        <f>SUM(E40:E43)</f>
        <v>286</v>
      </c>
      <c r="F44" s="67"/>
      <c r="G44" s="69"/>
      <c r="H44" s="70"/>
      <c r="I44" s="71">
        <f>SUM(I4:I43)</f>
        <v>59.756250000000001</v>
      </c>
      <c r="J44" s="72">
        <f>SUM(J4:J43)</f>
        <v>85.44874999999999</v>
      </c>
      <c r="K44" s="73">
        <f>SUM(K4:K43)</f>
        <v>272.62187499999993</v>
      </c>
    </row>
    <row r="45" spans="1:11" s="13" customFormat="1" ht="15.75" thickBot="1" x14ac:dyDescent="0.3">
      <c r="A45" s="11"/>
      <c r="B45" s="74"/>
      <c r="C45" s="75"/>
      <c r="D45" s="76"/>
      <c r="E45" s="77">
        <f>E44/(E44+E36+E25+E14)</f>
        <v>0.1363885643434512</v>
      </c>
      <c r="F45" s="76"/>
      <c r="G45" s="78"/>
      <c r="H45" s="79"/>
      <c r="I45" s="90">
        <f>I44/(I44+J44+K44)</f>
        <v>0.14301676980447947</v>
      </c>
      <c r="J45" s="91">
        <f>J44/(I44+J44+K44)</f>
        <v>0.20450754873055976</v>
      </c>
      <c r="K45" s="92">
        <f>K44/(I44+J44+K44)</f>
        <v>0.65247568146496082</v>
      </c>
    </row>
    <row r="46" spans="1:11" s="13" customFormat="1" x14ac:dyDescent="0.25">
      <c r="A46" s="11"/>
      <c r="B46" s="83"/>
      <c r="C46" s="84"/>
      <c r="D46" s="23"/>
      <c r="E46" s="25"/>
      <c r="F46" s="23"/>
      <c r="G46" s="24"/>
      <c r="H46" s="86" t="s">
        <v>30</v>
      </c>
      <c r="I46" s="87">
        <v>0.17</v>
      </c>
      <c r="J46" s="88">
        <v>0.17</v>
      </c>
      <c r="K46" s="89">
        <v>0.66</v>
      </c>
    </row>
    <row r="47" spans="1:11" s="13" customFormat="1" x14ac:dyDescent="0.25">
      <c r="A47" s="12"/>
      <c r="B47" s="19" t="s">
        <v>24</v>
      </c>
      <c r="C47" s="18">
        <f>SUM(C14+C25+C36+C44)</f>
        <v>652.875</v>
      </c>
      <c r="D47" s="14" t="s">
        <v>25</v>
      </c>
      <c r="E47" s="16">
        <f>E44+E36+E25+E14</f>
        <v>2096.9499999999998</v>
      </c>
      <c r="F47" s="14" t="s">
        <v>26</v>
      </c>
      <c r="G47" s="10"/>
      <c r="H47" s="12"/>
      <c r="I47" s="14"/>
      <c r="J47" s="10"/>
      <c r="K47" s="15"/>
    </row>
    <row r="48" spans="1:11" s="13" customFormat="1" x14ac:dyDescent="0.25">
      <c r="A48" s="12"/>
      <c r="B48" s="19" t="s">
        <v>27</v>
      </c>
      <c r="C48" s="1">
        <v>600</v>
      </c>
      <c r="D48" s="14" t="s">
        <v>25</v>
      </c>
      <c r="E48" s="12">
        <v>2500</v>
      </c>
      <c r="F48" s="14" t="s">
        <v>26</v>
      </c>
      <c r="G48" s="10"/>
      <c r="H48" s="12"/>
      <c r="I48" s="14"/>
      <c r="J48" s="10"/>
      <c r="K48" s="15"/>
    </row>
    <row r="49" spans="1:11" s="13" customFormat="1" x14ac:dyDescent="0.25">
      <c r="A49" s="12"/>
      <c r="B49" s="20"/>
      <c r="C49" s="1"/>
      <c r="D49" s="14"/>
      <c r="E49" s="12"/>
      <c r="F49" s="14"/>
      <c r="G49" s="243"/>
      <c r="H49" s="243"/>
      <c r="I49" s="243"/>
      <c r="J49" s="243"/>
      <c r="K49" s="15"/>
    </row>
    <row r="50" spans="1:11" x14ac:dyDescent="0.25">
      <c r="B50" s="20" t="s">
        <v>329</v>
      </c>
    </row>
    <row r="51" spans="1:11" x14ac:dyDescent="0.25">
      <c r="B51" s="41" t="s">
        <v>223</v>
      </c>
      <c r="C51" s="42">
        <v>30</v>
      </c>
      <c r="D51" s="43">
        <f>VLOOKUP($B51,продукты!$A$2:$L$275,5,FALSE)</f>
        <v>11</v>
      </c>
      <c r="E51" s="44">
        <f t="shared" ref="E51:E52" si="34">C51*D51/100</f>
        <v>3.3</v>
      </c>
      <c r="F51" s="43">
        <f>VLOOKUP($B51,продукты!$A$2:$L$275,2,FALSE)</f>
        <v>0.8</v>
      </c>
      <c r="G51" s="45">
        <f>VLOOKUP($B51,продукты!$A$2:$L$275,3,FALSE)</f>
        <v>0</v>
      </c>
      <c r="H51" s="46">
        <f>VLOOKUP($B51,продукты!$A$2:$L$275,4,FALSE)</f>
        <v>2</v>
      </c>
      <c r="I51" s="47">
        <f t="shared" ref="I51:K52" si="35">$C51*F51/100</f>
        <v>0.24</v>
      </c>
      <c r="J51" s="48">
        <f t="shared" si="35"/>
        <v>0</v>
      </c>
      <c r="K51" s="49">
        <f t="shared" si="35"/>
        <v>0.6</v>
      </c>
    </row>
    <row r="52" spans="1:11" x14ac:dyDescent="0.25">
      <c r="B52" s="41" t="s">
        <v>224</v>
      </c>
      <c r="C52" s="42">
        <v>30</v>
      </c>
      <c r="D52" s="43">
        <f>VLOOKUP($B52,продукты!$A$2:$L$275,5,FALSE)</f>
        <v>16</v>
      </c>
      <c r="E52" s="44">
        <f t="shared" si="34"/>
        <v>4.8</v>
      </c>
      <c r="F52" s="43">
        <f>VLOOKUP($B52,продукты!$A$2:$L$275,2,FALSE)</f>
        <v>0.8</v>
      </c>
      <c r="G52" s="45">
        <f>VLOOKUP($B52,продукты!$A$2:$L$275,3,FALSE)</f>
        <v>0</v>
      </c>
      <c r="H52" s="46">
        <f>VLOOKUP($B52,продукты!$A$2:$L$275,4,FALSE)</f>
        <v>3.2</v>
      </c>
      <c r="I52" s="47">
        <f t="shared" si="35"/>
        <v>0.24</v>
      </c>
      <c r="J52" s="48">
        <f t="shared" si="35"/>
        <v>0</v>
      </c>
      <c r="K52" s="49">
        <f t="shared" si="35"/>
        <v>0.96</v>
      </c>
    </row>
  </sheetData>
  <mergeCells count="12">
    <mergeCell ref="A1:K1"/>
    <mergeCell ref="C2:C3"/>
    <mergeCell ref="D2:E2"/>
    <mergeCell ref="F2:H2"/>
    <mergeCell ref="I2:K2"/>
    <mergeCell ref="A17:A24"/>
    <mergeCell ref="A29:A35"/>
    <mergeCell ref="A40:A43"/>
    <mergeCell ref="G49:J49"/>
    <mergeCell ref="B2:B3"/>
    <mergeCell ref="A2:A3"/>
    <mergeCell ref="A4:A13"/>
  </mergeCells>
  <dataValidations count="2">
    <dataValidation type="list" allowBlank="1" showInputMessage="1" showErrorMessage="1" sqref="B51:B52 B40:B43 B4:B18 B20:B35">
      <formula1>Ингредиенты</formula1>
    </dataValidation>
    <dataValidation type="list" allowBlank="1" showInputMessage="1" showErrorMessage="1" sqref="Q11:Q13">
      <formula1>$O$11:$O$16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>
      <pane xSplit="1" ySplit="3" topLeftCell="B13" activePane="bottomRight" state="frozen"/>
      <selection pane="topRight" activeCell="B1" sqref="B1"/>
      <selection pane="bottomLeft" activeCell="A8" sqref="A8"/>
      <selection pane="bottomRight" activeCell="B29" sqref="B29:B34"/>
    </sheetView>
  </sheetViews>
  <sheetFormatPr defaultRowHeight="15" x14ac:dyDescent="0.25"/>
  <cols>
    <col min="1" max="1" width="9.42578125" style="12" customWidth="1"/>
    <col min="2" max="2" width="33" style="20" customWidth="1"/>
    <col min="3" max="3" width="14.28515625" style="1" customWidth="1"/>
    <col min="4" max="4" width="15.42578125" style="14" customWidth="1"/>
    <col min="5" max="5" width="14.42578125" style="12" customWidth="1"/>
    <col min="6" max="6" width="9.140625" style="14"/>
    <col min="7" max="7" width="9.140625" style="10"/>
    <col min="8" max="8" width="12.85546875" style="12" customWidth="1"/>
    <col min="9" max="9" width="11.5703125" style="14" bestFit="1" customWidth="1"/>
    <col min="10" max="10" width="9.140625" style="10"/>
    <col min="11" max="11" width="11.140625" style="15" customWidth="1"/>
    <col min="12" max="12" width="9.140625" style="13"/>
    <col min="13" max="16384" width="9.140625" style="10"/>
  </cols>
  <sheetData>
    <row r="1" spans="1:11" ht="25.5" customHeight="1" thickBot="1" x14ac:dyDescent="0.35">
      <c r="A1" s="233" t="s">
        <v>288</v>
      </c>
      <c r="B1" s="234"/>
      <c r="C1" s="234"/>
      <c r="D1" s="234"/>
      <c r="E1" s="234"/>
      <c r="F1" s="234"/>
      <c r="G1" s="234"/>
      <c r="H1" s="234"/>
      <c r="I1" s="234"/>
      <c r="J1" s="234"/>
      <c r="K1" s="235"/>
    </row>
    <row r="2" spans="1:11" x14ac:dyDescent="0.25">
      <c r="A2" s="236"/>
      <c r="B2" s="236" t="s">
        <v>0</v>
      </c>
      <c r="C2" s="246" t="s">
        <v>1</v>
      </c>
      <c r="D2" s="251" t="s">
        <v>5</v>
      </c>
      <c r="E2" s="252"/>
      <c r="F2" s="251" t="s">
        <v>20</v>
      </c>
      <c r="G2" s="253"/>
      <c r="H2" s="252"/>
      <c r="I2" s="251" t="s">
        <v>28</v>
      </c>
      <c r="J2" s="253"/>
      <c r="K2" s="252"/>
    </row>
    <row r="3" spans="1:11" ht="30.75" thickBot="1" x14ac:dyDescent="0.3">
      <c r="A3" s="249"/>
      <c r="B3" s="249"/>
      <c r="C3" s="250"/>
      <c r="D3" s="93" t="s">
        <v>2</v>
      </c>
      <c r="E3" s="94" t="s">
        <v>3</v>
      </c>
      <c r="F3" s="93" t="s">
        <v>16</v>
      </c>
      <c r="G3" s="95" t="s">
        <v>17</v>
      </c>
      <c r="H3" s="94" t="s">
        <v>4</v>
      </c>
      <c r="I3" s="93" t="s">
        <v>16</v>
      </c>
      <c r="J3" s="95" t="s">
        <v>17</v>
      </c>
      <c r="K3" s="96" t="s">
        <v>19</v>
      </c>
    </row>
    <row r="4" spans="1:11" x14ac:dyDescent="0.25">
      <c r="A4" s="238" t="s">
        <v>21</v>
      </c>
      <c r="B4" s="32" t="s">
        <v>178</v>
      </c>
      <c r="C4" s="33">
        <v>65</v>
      </c>
      <c r="D4" s="34">
        <f>VLOOKUP($B4,продукты!$A$2:$L$275,5,FALSE)</f>
        <v>336</v>
      </c>
      <c r="E4" s="35">
        <f>C4*D4/100</f>
        <v>218.4</v>
      </c>
      <c r="F4" s="34">
        <f>VLOOKUP($B4,продукты!$A$2:$L$275,2,FALSE)</f>
        <v>8.9</v>
      </c>
      <c r="G4" s="36">
        <f>VLOOKUP($B4,продукты!$A$2:$L$275,3,FALSE)</f>
        <v>5.9</v>
      </c>
      <c r="H4" s="37">
        <f>VLOOKUP($B4,продукты!$A$2:$L$275,4,FALSE)</f>
        <v>59.8</v>
      </c>
      <c r="I4" s="38">
        <f>$C4*F4/100</f>
        <v>5.7850000000000001</v>
      </c>
      <c r="J4" s="39">
        <f t="shared" ref="J4:K9" si="0">$C4*G4/100</f>
        <v>3.835</v>
      </c>
      <c r="K4" s="40">
        <f t="shared" si="0"/>
        <v>38.869999999999997</v>
      </c>
    </row>
    <row r="5" spans="1:11" ht="14.25" customHeight="1" x14ac:dyDescent="0.25">
      <c r="A5" s="239"/>
      <c r="B5" s="41" t="s">
        <v>59</v>
      </c>
      <c r="C5" s="42">
        <v>10</v>
      </c>
      <c r="D5" s="43">
        <f>VLOOKUP($B5,продукты!$A$2:$L$275,5,FALSE)</f>
        <v>324</v>
      </c>
      <c r="E5" s="44">
        <f t="shared" ref="E5" si="1">C5*D5/100</f>
        <v>32.4</v>
      </c>
      <c r="F5" s="43">
        <f>VLOOKUP($B5,продукты!$A$2:$L$275,2,FALSE)</f>
        <v>6.8</v>
      </c>
      <c r="G5" s="45">
        <f>VLOOKUP($B5,продукты!$A$2:$L$275,3,FALSE)</f>
        <v>8.3000000000000007</v>
      </c>
      <c r="H5" s="46">
        <f>VLOOKUP($B5,продукты!$A$2:$L$275,4,FALSE)</f>
        <v>63.5</v>
      </c>
      <c r="I5" s="47">
        <f t="shared" ref="I5:I9" si="2">$C5*F5/100</f>
        <v>0.68</v>
      </c>
      <c r="J5" s="48">
        <f t="shared" si="0"/>
        <v>0.83</v>
      </c>
      <c r="K5" s="49">
        <f t="shared" si="0"/>
        <v>6.35</v>
      </c>
    </row>
    <row r="6" spans="1:11" s="13" customFormat="1" ht="14.25" customHeight="1" x14ac:dyDescent="0.25">
      <c r="A6" s="239"/>
      <c r="B6" s="41" t="s">
        <v>302</v>
      </c>
      <c r="C6" s="42">
        <v>10</v>
      </c>
      <c r="D6" s="43">
        <f>VLOOKUP($B6,продукты!$A$2:$L$275,5,FALSE)</f>
        <v>260</v>
      </c>
      <c r="E6" s="44">
        <f t="shared" ref="E6:E8" si="3">C6*D6/100</f>
        <v>26</v>
      </c>
      <c r="F6" s="43">
        <f>VLOOKUP($B6,продукты!$A$2:$L$275,2,FALSE)</f>
        <v>2.5</v>
      </c>
      <c r="G6" s="45">
        <f>VLOOKUP($B6,продукты!$A$2:$L$275,3,FALSE)</f>
        <v>0</v>
      </c>
      <c r="H6" s="46">
        <f>VLOOKUP($B6,продукты!$A$2:$L$275,4,FALSE)</f>
        <v>61</v>
      </c>
      <c r="I6" s="47">
        <f t="shared" ref="I6:I8" si="4">$C6*F6/100</f>
        <v>0.25</v>
      </c>
      <c r="J6" s="48">
        <f t="shared" ref="J6:J8" si="5">$C6*G6/100</f>
        <v>0</v>
      </c>
      <c r="K6" s="49">
        <f t="shared" ref="K6:K8" si="6">$C6*H6/100</f>
        <v>6.1</v>
      </c>
    </row>
    <row r="7" spans="1:11" s="13" customFormat="1" ht="14.25" customHeight="1" x14ac:dyDescent="0.25">
      <c r="A7" s="239"/>
      <c r="B7" s="41" t="s">
        <v>303</v>
      </c>
      <c r="C7" s="42">
        <v>10</v>
      </c>
      <c r="D7" s="43">
        <f>VLOOKUP($B7,продукты!$A$2:$L$275,5,FALSE)</f>
        <v>322</v>
      </c>
      <c r="E7" s="44">
        <f t="shared" si="3"/>
        <v>32.200000000000003</v>
      </c>
      <c r="F7" s="43">
        <f>VLOOKUP($B7,продукты!$A$2:$L$275,2,FALSE)</f>
        <v>0.3</v>
      </c>
      <c r="G7" s="45">
        <f>VLOOKUP($B7,продукты!$A$2:$L$275,3,FALSE)</f>
        <v>0</v>
      </c>
      <c r="H7" s="46">
        <f>VLOOKUP($B7,продукты!$A$2:$L$275,4,FALSE)</f>
        <v>81.099999999999994</v>
      </c>
      <c r="I7" s="47">
        <f t="shared" si="4"/>
        <v>0.03</v>
      </c>
      <c r="J7" s="48">
        <f t="shared" si="5"/>
        <v>0</v>
      </c>
      <c r="K7" s="49">
        <f t="shared" si="6"/>
        <v>8.11</v>
      </c>
    </row>
    <row r="8" spans="1:11" s="13" customFormat="1" ht="14.25" customHeight="1" x14ac:dyDescent="0.25">
      <c r="A8" s="239"/>
      <c r="B8" s="41" t="s">
        <v>18</v>
      </c>
      <c r="C8" s="42">
        <v>20</v>
      </c>
      <c r="D8" s="43">
        <f>VLOOKUP($B8,продукты!$A$2:$L$275,5,FALSE)</f>
        <v>453</v>
      </c>
      <c r="E8" s="44">
        <f t="shared" si="3"/>
        <v>90.6</v>
      </c>
      <c r="F8" s="43">
        <f>VLOOKUP($B8,продукты!$A$2:$L$275,2,FALSE)</f>
        <v>8</v>
      </c>
      <c r="G8" s="45">
        <f>VLOOKUP($B8,продукты!$A$2:$L$275,3,FALSE)</f>
        <v>17.899999999999999</v>
      </c>
      <c r="H8" s="46">
        <f>VLOOKUP($B8,продукты!$A$2:$L$275,4,FALSE)</f>
        <v>64.900000000000006</v>
      </c>
      <c r="I8" s="47">
        <f t="shared" si="4"/>
        <v>1.6</v>
      </c>
      <c r="J8" s="48">
        <f t="shared" si="5"/>
        <v>3.58</v>
      </c>
      <c r="K8" s="49">
        <f t="shared" si="6"/>
        <v>12.98</v>
      </c>
    </row>
    <row r="9" spans="1:11" s="13" customFormat="1" x14ac:dyDescent="0.25">
      <c r="A9" s="239"/>
      <c r="B9" s="41" t="s">
        <v>304</v>
      </c>
      <c r="C9" s="42">
        <v>10</v>
      </c>
      <c r="D9" s="43">
        <f>VLOOKUP($B9,продукты!$A$2:$L$275,5,FALSE)</f>
        <v>62</v>
      </c>
      <c r="E9" s="44">
        <f>C9*D9/100</f>
        <v>6.2</v>
      </c>
      <c r="F9" s="43">
        <f>VLOOKUP($B9,продукты!$A$2:$L$275,2,FALSE)</f>
        <v>6.2</v>
      </c>
      <c r="G9" s="45">
        <f>VLOOKUP($B9,продукты!$A$2:$L$275,3,FALSE)</f>
        <v>0.2</v>
      </c>
      <c r="H9" s="46">
        <f>VLOOKUP($B9,продукты!$A$2:$L$275,4,FALSE)</f>
        <v>8.1999999999999993</v>
      </c>
      <c r="I9" s="47">
        <f t="shared" si="2"/>
        <v>0.62</v>
      </c>
      <c r="J9" s="48">
        <f t="shared" si="0"/>
        <v>0.02</v>
      </c>
      <c r="K9" s="49">
        <f t="shared" si="0"/>
        <v>0.82</v>
      </c>
    </row>
    <row r="10" spans="1:11" s="13" customFormat="1" x14ac:dyDescent="0.25">
      <c r="A10" s="239"/>
      <c r="B10" s="41" t="s">
        <v>185</v>
      </c>
      <c r="C10" s="42">
        <v>10</v>
      </c>
      <c r="D10" s="43">
        <f>VLOOKUP($B10,продукты!$A$2:$L$275,5,FALSE)</f>
        <v>400</v>
      </c>
      <c r="E10" s="44">
        <f t="shared" ref="E10:E13" si="7">C10*D10/100</f>
        <v>40</v>
      </c>
      <c r="F10" s="43">
        <f>VLOOKUP($B10,продукты!$A$2:$L$275,2,FALSE)</f>
        <v>0</v>
      </c>
      <c r="G10" s="45">
        <f>VLOOKUP($B10,продукты!$A$2:$L$275,3,FALSE)</f>
        <v>0</v>
      </c>
      <c r="H10" s="46">
        <f>VLOOKUP($B10,продукты!$A$2:$L$275,4,FALSE)</f>
        <v>99.8</v>
      </c>
      <c r="I10" s="47">
        <f t="shared" ref="I10:I13" si="8">$C10*F10/100</f>
        <v>0</v>
      </c>
      <c r="J10" s="48">
        <f t="shared" ref="J10:K13" si="9">$C10*G10/100</f>
        <v>0</v>
      </c>
      <c r="K10" s="49">
        <f t="shared" ref="K10" si="10">$C10*H10/100</f>
        <v>9.98</v>
      </c>
    </row>
    <row r="11" spans="1:11" s="13" customFormat="1" x14ac:dyDescent="0.25">
      <c r="A11" s="239"/>
      <c r="B11" s="41" t="s">
        <v>37</v>
      </c>
      <c r="C11" s="42">
        <v>20</v>
      </c>
      <c r="D11" s="43">
        <f>VLOOKUP($B11,продукты!$A$2:$L$275,5,FALSE)</f>
        <v>268</v>
      </c>
      <c r="E11" s="44">
        <f t="shared" si="7"/>
        <v>53.6</v>
      </c>
      <c r="F11" s="43">
        <f>VLOOKUP($B11,продукты!$A$2:$L$275,2,FALSE)</f>
        <v>5.8</v>
      </c>
      <c r="G11" s="45">
        <f>VLOOKUP($B11,продукты!$A$2:$L$275,3,FALSE)</f>
        <v>0.5</v>
      </c>
      <c r="H11" s="46">
        <f>VLOOKUP($B11,продукты!$A$2:$L$275,4,FALSE)</f>
        <v>56.1</v>
      </c>
      <c r="I11" s="47">
        <f t="shared" si="8"/>
        <v>1.1599999999999999</v>
      </c>
      <c r="J11" s="48">
        <f t="shared" si="9"/>
        <v>0.1</v>
      </c>
      <c r="K11" s="49">
        <f t="shared" si="9"/>
        <v>11.22</v>
      </c>
    </row>
    <row r="12" spans="1:11" s="13" customFormat="1" x14ac:dyDescent="0.25">
      <c r="A12" s="239"/>
      <c r="B12" s="41" t="s">
        <v>75</v>
      </c>
      <c r="C12" s="42">
        <v>20</v>
      </c>
      <c r="D12" s="43">
        <f>VLOOKUP($B12,продукты!$A$2:$L$275,5,FALSE)</f>
        <v>240</v>
      </c>
      <c r="E12" s="44">
        <f t="shared" si="7"/>
        <v>48</v>
      </c>
      <c r="F12" s="43">
        <f>VLOOKUP($B12,продукты!$A$2:$L$275,2,FALSE)</f>
        <v>10</v>
      </c>
      <c r="G12" s="45">
        <f>VLOOKUP($B12,продукты!$A$2:$L$275,3,FALSE)</f>
        <v>17.899999999999999</v>
      </c>
      <c r="H12" s="46">
        <f>VLOOKUP($B12,продукты!$A$2:$L$275,4,FALSE)</f>
        <v>1.9</v>
      </c>
      <c r="I12" s="47">
        <f t="shared" si="8"/>
        <v>2</v>
      </c>
      <c r="J12" s="48">
        <f t="shared" si="9"/>
        <v>3.58</v>
      </c>
      <c r="K12" s="49">
        <f t="shared" si="9"/>
        <v>0.38</v>
      </c>
    </row>
    <row r="13" spans="1:11" s="13" customFormat="1" ht="15.75" thickBot="1" x14ac:dyDescent="0.3">
      <c r="A13" s="239"/>
      <c r="B13" s="41" t="s">
        <v>328</v>
      </c>
      <c r="C13" s="42">
        <v>10</v>
      </c>
      <c r="D13" s="43">
        <f>VLOOKUP($B13,продукты!$A$2:$L$275,5,FALSE)</f>
        <v>750</v>
      </c>
      <c r="E13" s="44">
        <f t="shared" si="7"/>
        <v>75</v>
      </c>
      <c r="F13" s="43">
        <f>VLOOKUP($B13,продукты!$A$2:$L$275,2,FALSE)</f>
        <v>0.6</v>
      </c>
      <c r="G13" s="45">
        <f>VLOOKUP($B13,продукты!$A$2:$L$275,3,FALSE)</f>
        <v>82.5</v>
      </c>
      <c r="H13" s="46">
        <f>VLOOKUP($B13,продукты!$A$2:$L$275,4,FALSE)</f>
        <v>0.8</v>
      </c>
      <c r="I13" s="47">
        <f t="shared" si="8"/>
        <v>0.06</v>
      </c>
      <c r="J13" s="48">
        <f t="shared" si="9"/>
        <v>8.25</v>
      </c>
      <c r="K13" s="49">
        <f t="shared" si="9"/>
        <v>0.08</v>
      </c>
    </row>
    <row r="14" spans="1:11" s="13" customFormat="1" x14ac:dyDescent="0.25">
      <c r="A14" s="22"/>
      <c r="B14" s="65" t="s">
        <v>31</v>
      </c>
      <c r="C14" s="66">
        <f>SUM(C4:C13)</f>
        <v>185</v>
      </c>
      <c r="D14" s="67"/>
      <c r="E14" s="68">
        <f>SUM(E4:E13)</f>
        <v>622.40000000000009</v>
      </c>
      <c r="F14" s="67"/>
      <c r="G14" s="69"/>
      <c r="H14" s="70"/>
      <c r="I14" s="71"/>
      <c r="J14" s="72"/>
      <c r="K14" s="73"/>
    </row>
    <row r="15" spans="1:11" s="13" customFormat="1" ht="15.75" thickBot="1" x14ac:dyDescent="0.3">
      <c r="A15" s="17"/>
      <c r="B15" s="74"/>
      <c r="C15" s="75"/>
      <c r="D15" s="76"/>
      <c r="E15" s="77">
        <f>E14/(E14+E25+E35+E44)</f>
        <v>0.26963566260884636</v>
      </c>
      <c r="F15" s="76"/>
      <c r="G15" s="78"/>
      <c r="H15" s="79"/>
      <c r="I15" s="80"/>
      <c r="J15" s="81"/>
      <c r="K15" s="82"/>
    </row>
    <row r="16" spans="1:11" s="13" customFormat="1" ht="15.75" thickBot="1" x14ac:dyDescent="0.3">
      <c r="A16" s="26"/>
      <c r="B16" s="59"/>
      <c r="C16" s="60"/>
      <c r="D16" s="61"/>
      <c r="E16" s="62"/>
      <c r="F16" s="61"/>
      <c r="G16" s="63"/>
      <c r="H16" s="62"/>
      <c r="I16" s="61"/>
      <c r="J16" s="63"/>
      <c r="K16" s="64"/>
    </row>
    <row r="17" spans="1:11" s="13" customFormat="1" ht="30" x14ac:dyDescent="0.25">
      <c r="A17" s="238" t="s">
        <v>22</v>
      </c>
      <c r="B17" s="32" t="s">
        <v>299</v>
      </c>
      <c r="C17" s="197">
        <f>250*2/8</f>
        <v>62.5</v>
      </c>
      <c r="D17" s="34">
        <f>VLOOKUP($B17,продукты!$A$2:$L$275,5,FALSE)</f>
        <v>144</v>
      </c>
      <c r="E17" s="35">
        <f>C17*D17/100</f>
        <v>90</v>
      </c>
      <c r="F17" s="34">
        <f>VLOOKUP($B17,продукты!$A$2:$L$275,2,FALSE)</f>
        <v>18.899999999999999</v>
      </c>
      <c r="G17" s="36">
        <f>VLOOKUP($B17,продукты!$A$2:$L$275,3,FALSE)</f>
        <v>7</v>
      </c>
      <c r="H17" s="37">
        <f>VLOOKUP($B17,продукты!$A$2:$L$275,4,FALSE)</f>
        <v>0.5</v>
      </c>
      <c r="I17" s="38">
        <f>$C17*F17/100</f>
        <v>11.8125</v>
      </c>
      <c r="J17" s="39">
        <f t="shared" ref="J17:K24" si="11">$C17*G17/100</f>
        <v>4.375</v>
      </c>
      <c r="K17" s="40">
        <f t="shared" si="11"/>
        <v>0.3125</v>
      </c>
    </row>
    <row r="18" spans="1:11" s="13" customFormat="1" x14ac:dyDescent="0.25">
      <c r="A18" s="248"/>
      <c r="B18" s="41" t="s">
        <v>306</v>
      </c>
      <c r="C18" s="42">
        <v>60</v>
      </c>
      <c r="D18" s="43">
        <f>VLOOKUP($B18,продукты!$A$2:$L$275,5,FALSE)</f>
        <v>294</v>
      </c>
      <c r="E18" s="44">
        <f t="shared" ref="E18" si="12">C18*D18/100</f>
        <v>176.4</v>
      </c>
      <c r="F18" s="43">
        <f>VLOOKUP($B18,продукты!$A$2:$L$275,2,FALSE)</f>
        <v>24</v>
      </c>
      <c r="G18" s="45">
        <f>VLOOKUP($B18,продукты!$A$2:$L$275,3,FALSE)</f>
        <v>1.5</v>
      </c>
      <c r="H18" s="46">
        <f>VLOOKUP($B18,продукты!$A$2:$L$275,4,FALSE)</f>
        <v>46.3</v>
      </c>
      <c r="I18" s="47">
        <f t="shared" ref="I18" si="13">$C18*F18/100</f>
        <v>14.4</v>
      </c>
      <c r="J18" s="48">
        <f t="shared" ref="J18" si="14">$C18*G18/100</f>
        <v>0.9</v>
      </c>
      <c r="K18" s="49">
        <f t="shared" ref="K18" si="15">$C18*H18/100</f>
        <v>27.78</v>
      </c>
    </row>
    <row r="19" spans="1:11" s="13" customFormat="1" x14ac:dyDescent="0.25">
      <c r="A19" s="239"/>
      <c r="B19" s="41" t="s">
        <v>307</v>
      </c>
      <c r="C19" s="42">
        <v>5</v>
      </c>
      <c r="D19" s="43">
        <f>VLOOKUP($B19,продукты!$A$2:$L$275,5,FALSE)</f>
        <v>250</v>
      </c>
      <c r="E19" s="44">
        <f t="shared" ref="E19:E24" si="16">C19*D19/100</f>
        <v>12.5</v>
      </c>
      <c r="F19" s="43">
        <f>VLOOKUP($B19,продукты!$A$2:$L$275,2,FALSE)</f>
        <v>12</v>
      </c>
      <c r="G19" s="45">
        <f>VLOOKUP($B19,продукты!$A$2:$L$275,3,FALSE)</f>
        <v>2</v>
      </c>
      <c r="H19" s="46">
        <f>VLOOKUP($B19,продукты!$A$2:$L$275,4,FALSE)</f>
        <v>63</v>
      </c>
      <c r="I19" s="47">
        <f t="shared" ref="I19:I24" si="17">$C19*F19/100</f>
        <v>0.6</v>
      </c>
      <c r="J19" s="48">
        <f t="shared" si="11"/>
        <v>0.1</v>
      </c>
      <c r="K19" s="49">
        <f t="shared" si="11"/>
        <v>3.15</v>
      </c>
    </row>
    <row r="20" spans="1:11" s="13" customFormat="1" x14ac:dyDescent="0.25">
      <c r="A20" s="239"/>
      <c r="B20" s="41" t="s">
        <v>285</v>
      </c>
      <c r="C20" s="42">
        <v>3</v>
      </c>
      <c r="D20" s="43">
        <f>VLOOKUP($B20,продукты!$A$2:$L$275,5,FALSE)</f>
        <v>0</v>
      </c>
      <c r="E20" s="44">
        <f t="shared" si="16"/>
        <v>0</v>
      </c>
      <c r="F20" s="43">
        <f>VLOOKUP($B20,продукты!$A$2:$L$275,2,FALSE)</f>
        <v>0</v>
      </c>
      <c r="G20" s="45">
        <f>VLOOKUP($B20,продукты!$A$2:$L$275,3,FALSE)</f>
        <v>0</v>
      </c>
      <c r="H20" s="46">
        <f>VLOOKUP($B20,продукты!$A$2:$L$275,4,FALSE)</f>
        <v>0</v>
      </c>
      <c r="I20" s="47">
        <f t="shared" si="17"/>
        <v>0</v>
      </c>
      <c r="J20" s="48">
        <f t="shared" si="11"/>
        <v>0</v>
      </c>
      <c r="K20" s="49">
        <f t="shared" si="11"/>
        <v>0</v>
      </c>
    </row>
    <row r="21" spans="1:11" s="13" customFormat="1" x14ac:dyDescent="0.25">
      <c r="A21" s="239"/>
      <c r="B21" s="41" t="s">
        <v>185</v>
      </c>
      <c r="C21" s="42">
        <v>10</v>
      </c>
      <c r="D21" s="43">
        <f>VLOOKUP($B21,продукты!$A$2:$L$275,5,FALSE)</f>
        <v>400</v>
      </c>
      <c r="E21" s="44">
        <f t="shared" si="16"/>
        <v>40</v>
      </c>
      <c r="F21" s="43">
        <f>VLOOKUP($B21,продукты!$A$2:$L$275,2,FALSE)</f>
        <v>0</v>
      </c>
      <c r="G21" s="45">
        <f>VLOOKUP($B21,продукты!$A$2:$L$275,3,FALSE)</f>
        <v>0</v>
      </c>
      <c r="H21" s="46">
        <f>VLOOKUP($B21,продукты!$A$2:$L$275,4,FALSE)</f>
        <v>99.8</v>
      </c>
      <c r="I21" s="47">
        <f t="shared" si="17"/>
        <v>0</v>
      </c>
      <c r="J21" s="48">
        <f t="shared" si="11"/>
        <v>0</v>
      </c>
      <c r="K21" s="49">
        <f t="shared" si="11"/>
        <v>9.98</v>
      </c>
    </row>
    <row r="22" spans="1:11" s="13" customFormat="1" x14ac:dyDescent="0.25">
      <c r="A22" s="239"/>
      <c r="B22" s="41" t="s">
        <v>37</v>
      </c>
      <c r="C22" s="42">
        <v>20</v>
      </c>
      <c r="D22" s="43">
        <f>VLOOKUP($B22,продукты!$A$2:$L$275,5,FALSE)</f>
        <v>268</v>
      </c>
      <c r="E22" s="44">
        <f t="shared" si="16"/>
        <v>53.6</v>
      </c>
      <c r="F22" s="43">
        <f>VLOOKUP($B22,продукты!$A$2:$L$275,2,FALSE)</f>
        <v>5.8</v>
      </c>
      <c r="G22" s="45">
        <f>VLOOKUP($B22,продукты!$A$2:$L$275,3,FALSE)</f>
        <v>0.5</v>
      </c>
      <c r="H22" s="46">
        <f>VLOOKUP($B22,продукты!$A$2:$L$275,4,FALSE)</f>
        <v>56.1</v>
      </c>
      <c r="I22" s="47">
        <f t="shared" si="17"/>
        <v>1.1599999999999999</v>
      </c>
      <c r="J22" s="48">
        <f t="shared" si="11"/>
        <v>0.1</v>
      </c>
      <c r="K22" s="49">
        <f t="shared" si="11"/>
        <v>11.22</v>
      </c>
    </row>
    <row r="23" spans="1:11" s="13" customFormat="1" x14ac:dyDescent="0.25">
      <c r="A23" s="239"/>
      <c r="B23" s="41" t="s">
        <v>101</v>
      </c>
      <c r="C23" s="42">
        <v>40</v>
      </c>
      <c r="D23" s="43">
        <f>VLOOKUP($B23,продукты!$A$2:$L$275,5,FALSE)</f>
        <v>370</v>
      </c>
      <c r="E23" s="44">
        <f t="shared" si="16"/>
        <v>148</v>
      </c>
      <c r="F23" s="43">
        <f>VLOOKUP($B23,продукты!$A$2:$L$275,2,FALSE)</f>
        <v>13.5</v>
      </c>
      <c r="G23" s="45">
        <f>VLOOKUP($B23,продукты!$A$2:$L$275,3,FALSE)</f>
        <v>35</v>
      </c>
      <c r="H23" s="46">
        <f>VLOOKUP($B23,продукты!$A$2:$L$275,4,FALSE)</f>
        <v>0</v>
      </c>
      <c r="I23" s="47">
        <f t="shared" si="17"/>
        <v>5.4</v>
      </c>
      <c r="J23" s="48">
        <f t="shared" si="11"/>
        <v>14</v>
      </c>
      <c r="K23" s="49">
        <f t="shared" si="11"/>
        <v>0</v>
      </c>
    </row>
    <row r="24" spans="1:11" s="13" customFormat="1" ht="15.75" thickBot="1" x14ac:dyDescent="0.3">
      <c r="A24" s="240"/>
      <c r="B24" s="50" t="s">
        <v>46</v>
      </c>
      <c r="C24" s="51">
        <v>20</v>
      </c>
      <c r="D24" s="52">
        <f>VLOOKUP($B24,продукты!$A$2:$L$275,5,FALSE)</f>
        <v>408</v>
      </c>
      <c r="E24" s="53">
        <f t="shared" si="16"/>
        <v>81.599999999999994</v>
      </c>
      <c r="F24" s="52">
        <f>VLOOKUP($B24,продукты!$A$2:$L$275,2,FALSE)</f>
        <v>9.9</v>
      </c>
      <c r="G24" s="54">
        <f>VLOOKUP($B24,продукты!$A$2:$L$275,3,FALSE)</f>
        <v>9.8000000000000007</v>
      </c>
      <c r="H24" s="55">
        <f>VLOOKUP($B24,продукты!$A$2:$L$275,4,FALSE)</f>
        <v>67.7</v>
      </c>
      <c r="I24" s="56">
        <f t="shared" si="17"/>
        <v>1.98</v>
      </c>
      <c r="J24" s="57">
        <f t="shared" si="11"/>
        <v>1.96</v>
      </c>
      <c r="K24" s="58">
        <f t="shared" si="11"/>
        <v>13.54</v>
      </c>
    </row>
    <row r="25" spans="1:11" s="13" customFormat="1" x14ac:dyDescent="0.25">
      <c r="A25" s="25"/>
      <c r="B25" s="65" t="s">
        <v>32</v>
      </c>
      <c r="C25" s="66">
        <f>SUM(C17:C24)</f>
        <v>220.5</v>
      </c>
      <c r="D25" s="67"/>
      <c r="E25" s="68">
        <f>SUM(E17:E24)</f>
        <v>602.1</v>
      </c>
      <c r="F25" s="67"/>
      <c r="G25" s="69"/>
      <c r="H25" s="70"/>
      <c r="I25" s="71"/>
      <c r="J25" s="72"/>
      <c r="K25" s="73"/>
    </row>
    <row r="26" spans="1:11" s="13" customFormat="1" ht="15.75" thickBot="1" x14ac:dyDescent="0.3">
      <c r="A26" s="11"/>
      <c r="B26" s="74"/>
      <c r="C26" s="75"/>
      <c r="D26" s="76"/>
      <c r="E26" s="77">
        <f>E25/(E14+E25+E35+E44)</f>
        <v>0.26084131178789582</v>
      </c>
      <c r="F26" s="76"/>
      <c r="G26" s="78"/>
      <c r="H26" s="79"/>
      <c r="I26" s="80"/>
      <c r="J26" s="81"/>
      <c r="K26" s="82"/>
    </row>
    <row r="27" spans="1:11" s="13" customFormat="1" x14ac:dyDescent="0.25">
      <c r="A27" s="11"/>
      <c r="B27" s="83"/>
      <c r="C27" s="84"/>
      <c r="D27" s="23"/>
      <c r="E27" s="25"/>
      <c r="F27" s="23"/>
      <c r="G27" s="24"/>
      <c r="H27" s="25"/>
      <c r="I27" s="23"/>
      <c r="J27" s="24"/>
      <c r="K27" s="85"/>
    </row>
    <row r="28" spans="1:11" s="13" customFormat="1" ht="15.75" thickBot="1" x14ac:dyDescent="0.3">
      <c r="A28" s="21"/>
      <c r="B28" s="27"/>
      <c r="C28" s="28"/>
      <c r="D28" s="29"/>
      <c r="E28" s="21"/>
      <c r="F28" s="29"/>
      <c r="G28" s="30"/>
      <c r="H28" s="21"/>
      <c r="I28" s="29"/>
      <c r="J28" s="30"/>
      <c r="K28" s="31"/>
    </row>
    <row r="29" spans="1:11" s="13" customFormat="1" x14ac:dyDescent="0.25">
      <c r="A29" s="238" t="s">
        <v>23</v>
      </c>
      <c r="B29" s="32" t="s">
        <v>278</v>
      </c>
      <c r="C29" s="33">
        <v>50</v>
      </c>
      <c r="D29" s="34">
        <f>VLOOKUP($B29,продукты!$A$2:$L$275,5,FALSE)</f>
        <v>600</v>
      </c>
      <c r="E29" s="35">
        <f>C29*D29/100</f>
        <v>300</v>
      </c>
      <c r="F29" s="34">
        <f>VLOOKUP($B29,продукты!$A$2:$L$275,2,FALSE)</f>
        <v>60</v>
      </c>
      <c r="G29" s="36">
        <f>VLOOKUP($B29,продукты!$A$2:$L$275,3,FALSE)</f>
        <v>40</v>
      </c>
      <c r="H29" s="37">
        <f>VLOOKUP($B29,продукты!$A$2:$L$275,4,FALSE)</f>
        <v>0</v>
      </c>
      <c r="I29" s="38">
        <f>$C29*F29/100</f>
        <v>30</v>
      </c>
      <c r="J29" s="39">
        <f t="shared" ref="J29:K34" si="18">$C29*G29/100</f>
        <v>20</v>
      </c>
      <c r="K29" s="40">
        <f t="shared" si="18"/>
        <v>0</v>
      </c>
    </row>
    <row r="30" spans="1:11" s="13" customFormat="1" ht="12.75" customHeight="1" x14ac:dyDescent="0.25">
      <c r="A30" s="239"/>
      <c r="B30" s="41" t="s">
        <v>15</v>
      </c>
      <c r="C30" s="42">
        <v>70</v>
      </c>
      <c r="D30" s="43">
        <f>VLOOKUP($B30,продукты!$A$2:$L$275,5,FALSE)</f>
        <v>334</v>
      </c>
      <c r="E30" s="44">
        <f t="shared" ref="E30:E34" si="19">C30*D30/100</f>
        <v>233.8</v>
      </c>
      <c r="F30" s="43">
        <f>VLOOKUP($B30,продукты!$A$2:$L$275,2,FALSE)</f>
        <v>6.7</v>
      </c>
      <c r="G30" s="45">
        <f>VLOOKUP($B30,продукты!$A$2:$L$275,3,FALSE)</f>
        <v>0.9</v>
      </c>
      <c r="H30" s="46">
        <f>VLOOKUP($B30,продукты!$A$2:$L$275,4,FALSE)</f>
        <v>72.8</v>
      </c>
      <c r="I30" s="47">
        <f t="shared" ref="I30:I34" si="20">$C30*F30/100</f>
        <v>4.6900000000000004</v>
      </c>
      <c r="J30" s="48">
        <f t="shared" si="18"/>
        <v>0.63</v>
      </c>
      <c r="K30" s="49">
        <f t="shared" si="18"/>
        <v>50.96</v>
      </c>
    </row>
    <row r="31" spans="1:11" s="13" customFormat="1" ht="16.5" customHeight="1" x14ac:dyDescent="0.25">
      <c r="A31" s="239"/>
      <c r="B31" s="186" t="s">
        <v>285</v>
      </c>
      <c r="C31" s="187">
        <v>3</v>
      </c>
      <c r="D31" s="43">
        <f>VLOOKUP($B31,продукты!$A$2:$L$275,5,FALSE)</f>
        <v>0</v>
      </c>
      <c r="E31" s="44">
        <f t="shared" ref="E31" si="21">C31*D31/100</f>
        <v>0</v>
      </c>
      <c r="F31" s="43">
        <f>VLOOKUP($B31,продукты!$A$2:$L$275,2,FALSE)</f>
        <v>0</v>
      </c>
      <c r="G31" s="45">
        <f>VLOOKUP($B31,продукты!$A$2:$L$275,3,FALSE)</f>
        <v>0</v>
      </c>
      <c r="H31" s="46">
        <f>VLOOKUP($B31,продукты!$A$2:$L$275,4,FALSE)</f>
        <v>0</v>
      </c>
      <c r="I31" s="47">
        <f t="shared" ref="I31" si="22">$C31*F31/100</f>
        <v>0</v>
      </c>
      <c r="J31" s="48">
        <f t="shared" ref="J31" si="23">$C31*G31/100</f>
        <v>0</v>
      </c>
      <c r="K31" s="49">
        <f t="shared" ref="K31" si="24">$C31*H31/100</f>
        <v>0</v>
      </c>
    </row>
    <row r="32" spans="1:11" s="13" customFormat="1" x14ac:dyDescent="0.25">
      <c r="A32" s="239"/>
      <c r="B32" s="41" t="s">
        <v>185</v>
      </c>
      <c r="C32" s="42">
        <v>15</v>
      </c>
      <c r="D32" s="43">
        <f>VLOOKUP($B32,продукты!$A$2:$L$275,5,FALSE)</f>
        <v>400</v>
      </c>
      <c r="E32" s="44">
        <f t="shared" si="19"/>
        <v>60</v>
      </c>
      <c r="F32" s="43">
        <f>VLOOKUP($B32,продукты!$A$2:$L$275,2,FALSE)</f>
        <v>0</v>
      </c>
      <c r="G32" s="45">
        <f>VLOOKUP($B32,продукты!$A$2:$L$275,3,FALSE)</f>
        <v>0</v>
      </c>
      <c r="H32" s="46">
        <f>VLOOKUP($B32,продукты!$A$2:$L$275,4,FALSE)</f>
        <v>99.8</v>
      </c>
      <c r="I32" s="47">
        <f t="shared" si="20"/>
        <v>0</v>
      </c>
      <c r="J32" s="48">
        <f t="shared" si="18"/>
        <v>0</v>
      </c>
      <c r="K32" s="49">
        <f t="shared" si="18"/>
        <v>14.97</v>
      </c>
    </row>
    <row r="33" spans="1:11" s="13" customFormat="1" x14ac:dyDescent="0.25">
      <c r="A33" s="239"/>
      <c r="B33" s="41" t="s">
        <v>75</v>
      </c>
      <c r="C33" s="42">
        <f>140/8*2</f>
        <v>35</v>
      </c>
      <c r="D33" s="43">
        <f>VLOOKUP($B33,продукты!$A$2:$L$275,5,FALSE)</f>
        <v>240</v>
      </c>
      <c r="E33" s="44">
        <f t="shared" si="19"/>
        <v>84</v>
      </c>
      <c r="F33" s="43">
        <f>VLOOKUP($B33,продукты!$A$2:$L$275,2,FALSE)</f>
        <v>10</v>
      </c>
      <c r="G33" s="45">
        <f>VLOOKUP($B33,продукты!$A$2:$L$275,3,FALSE)</f>
        <v>17.899999999999999</v>
      </c>
      <c r="H33" s="46">
        <f>VLOOKUP($B33,продукты!$A$2:$L$275,4,FALSE)</f>
        <v>1.9</v>
      </c>
      <c r="I33" s="47">
        <f t="shared" si="20"/>
        <v>3.5</v>
      </c>
      <c r="J33" s="48">
        <f t="shared" si="18"/>
        <v>6.2649999999999997</v>
      </c>
      <c r="K33" s="49">
        <f t="shared" si="18"/>
        <v>0.66500000000000004</v>
      </c>
    </row>
    <row r="34" spans="1:11" s="13" customFormat="1" ht="15.75" thickBot="1" x14ac:dyDescent="0.3">
      <c r="A34" s="239"/>
      <c r="B34" s="41" t="s">
        <v>360</v>
      </c>
      <c r="C34" s="42">
        <v>30</v>
      </c>
      <c r="D34" s="43">
        <f>VLOOKUP($B34,продукты!$A$2:$L$275,5,FALSE)</f>
        <v>360</v>
      </c>
      <c r="E34" s="44">
        <f t="shared" si="19"/>
        <v>108</v>
      </c>
      <c r="F34" s="43">
        <f>VLOOKUP($B34,продукты!$A$2:$L$275,2,FALSE)</f>
        <v>11</v>
      </c>
      <c r="G34" s="45">
        <f>VLOOKUP($B34,продукты!$A$2:$L$275,3,FALSE)</f>
        <v>1</v>
      </c>
      <c r="H34" s="46">
        <f>VLOOKUP($B34,продукты!$A$2:$L$275,4,FALSE)</f>
        <v>76</v>
      </c>
      <c r="I34" s="47">
        <f t="shared" si="20"/>
        <v>3.3</v>
      </c>
      <c r="J34" s="48">
        <f t="shared" si="18"/>
        <v>0.3</v>
      </c>
      <c r="K34" s="49">
        <f t="shared" si="18"/>
        <v>22.8</v>
      </c>
    </row>
    <row r="35" spans="1:11" s="13" customFormat="1" x14ac:dyDescent="0.25">
      <c r="A35" s="25"/>
      <c r="B35" s="65" t="s">
        <v>33</v>
      </c>
      <c r="C35" s="66">
        <f>SUM(C29:C34)</f>
        <v>203</v>
      </c>
      <c r="D35" s="67"/>
      <c r="E35" s="68">
        <f>SUM(E29:E34)</f>
        <v>785.8</v>
      </c>
      <c r="F35" s="67"/>
      <c r="G35" s="69"/>
      <c r="H35" s="70"/>
      <c r="I35" s="71"/>
      <c r="J35" s="72"/>
      <c r="K35" s="73"/>
    </row>
    <row r="36" spans="1:11" s="13" customFormat="1" ht="15.75" thickBot="1" x14ac:dyDescent="0.3">
      <c r="A36" s="11"/>
      <c r="B36" s="74"/>
      <c r="C36" s="75"/>
      <c r="D36" s="76"/>
      <c r="E36" s="77">
        <f>E35/(E14+E25+E35+E44)</f>
        <v>0.34042368842871373</v>
      </c>
      <c r="F36" s="76"/>
      <c r="G36" s="78"/>
      <c r="H36" s="79"/>
      <c r="I36" s="80"/>
      <c r="J36" s="81"/>
      <c r="K36" s="82"/>
    </row>
    <row r="37" spans="1:11" s="13" customFormat="1" x14ac:dyDescent="0.25">
      <c r="A37" s="11"/>
      <c r="B37" s="83"/>
      <c r="C37" s="84"/>
      <c r="D37" s="23"/>
      <c r="E37" s="25"/>
      <c r="F37" s="23"/>
      <c r="G37" s="24"/>
      <c r="H37" s="25"/>
      <c r="I37" s="23"/>
      <c r="J37" s="24"/>
      <c r="K37" s="85"/>
    </row>
    <row r="38" spans="1:11" s="13" customFormat="1" ht="15.75" thickBot="1" x14ac:dyDescent="0.3">
      <c r="A38" s="21"/>
      <c r="B38" s="27"/>
      <c r="C38" s="28"/>
      <c r="D38" s="29"/>
      <c r="E38" s="21"/>
      <c r="F38" s="29"/>
      <c r="G38" s="30"/>
      <c r="H38" s="21"/>
      <c r="I38" s="29"/>
      <c r="J38" s="30"/>
      <c r="K38" s="31"/>
    </row>
    <row r="39" spans="1:11" s="13" customFormat="1" x14ac:dyDescent="0.25">
      <c r="A39" s="238" t="s">
        <v>29</v>
      </c>
      <c r="B39" s="32"/>
      <c r="C39" s="33"/>
      <c r="D39" s="34"/>
      <c r="E39" s="35"/>
      <c r="F39" s="34"/>
      <c r="G39" s="36"/>
      <c r="H39" s="37"/>
      <c r="I39" s="38"/>
      <c r="J39" s="39"/>
      <c r="K39" s="40"/>
    </row>
    <row r="40" spans="1:11" s="13" customFormat="1" x14ac:dyDescent="0.25">
      <c r="A40" s="239"/>
      <c r="B40" s="41" t="s">
        <v>258</v>
      </c>
      <c r="C40" s="42">
        <v>10</v>
      </c>
      <c r="D40" s="43">
        <f>VLOOKUP($B40,продукты!$A$2:$L$275,5,FALSE)</f>
        <v>272</v>
      </c>
      <c r="E40" s="44">
        <f t="shared" ref="E40:E43" si="25">C40*D40/100</f>
        <v>27.2</v>
      </c>
      <c r="F40" s="43">
        <f>VLOOKUP($B40,продукты!$A$2:$L$275,2,FALSE)</f>
        <v>2.2999999999999998</v>
      </c>
      <c r="G40" s="45">
        <f>VLOOKUP($B40,продукты!$A$2:$L$275,3,FALSE)</f>
        <v>0</v>
      </c>
      <c r="H40" s="46">
        <f>VLOOKUP($B40,продукты!$A$2:$L$275,4,FALSE)</f>
        <v>65.599999999999994</v>
      </c>
      <c r="I40" s="47">
        <f t="shared" ref="I40:K43" si="26">$C40*F40/100</f>
        <v>0.23</v>
      </c>
      <c r="J40" s="48">
        <f t="shared" si="26"/>
        <v>0</v>
      </c>
      <c r="K40" s="49">
        <f t="shared" si="26"/>
        <v>6.56</v>
      </c>
    </row>
    <row r="41" spans="1:11" s="13" customFormat="1" ht="18.75" customHeight="1" x14ac:dyDescent="0.25">
      <c r="A41" s="239"/>
      <c r="B41" s="41" t="s">
        <v>253</v>
      </c>
      <c r="C41" s="42">
        <v>10</v>
      </c>
      <c r="D41" s="43">
        <f>VLOOKUP($B41,продукты!$A$2:$L$275,5,FALSE)</f>
        <v>284</v>
      </c>
      <c r="E41" s="44">
        <f t="shared" ref="E41" si="27">C41*D41/100</f>
        <v>28.4</v>
      </c>
      <c r="F41" s="43">
        <f>VLOOKUP($B41,продукты!$A$2:$L$275,2,FALSE)</f>
        <v>5.2</v>
      </c>
      <c r="G41" s="45">
        <f>VLOOKUP($B41,продукты!$A$2:$L$275,3,FALSE)</f>
        <v>0</v>
      </c>
      <c r="H41" s="46">
        <f>VLOOKUP($B41,продукты!$A$2:$L$275,4,FALSE)</f>
        <v>65.900000000000006</v>
      </c>
      <c r="I41" s="47">
        <f t="shared" ref="I41" si="28">$C41*F41/100</f>
        <v>0.52</v>
      </c>
      <c r="J41" s="48">
        <f t="shared" ref="J41" si="29">$C41*G41/100</f>
        <v>0</v>
      </c>
      <c r="K41" s="49">
        <f t="shared" ref="K41" si="30">$C41*H41/100</f>
        <v>6.59</v>
      </c>
    </row>
    <row r="42" spans="1:11" s="13" customFormat="1" x14ac:dyDescent="0.25">
      <c r="A42" s="239"/>
      <c r="B42" s="41" t="s">
        <v>13</v>
      </c>
      <c r="C42" s="42">
        <v>10</v>
      </c>
      <c r="D42" s="43">
        <f>VLOOKUP($B42,продукты!$A$2:$L$275,5,FALSE)</f>
        <v>621</v>
      </c>
      <c r="E42" s="44">
        <f t="shared" si="25"/>
        <v>62.1</v>
      </c>
      <c r="F42" s="43">
        <f>VLOOKUP($B42,продукты!$A$2:$L$275,2,FALSE)</f>
        <v>13.6</v>
      </c>
      <c r="G42" s="45">
        <f>VLOOKUP($B42,продукты!$A$2:$L$275,3,FALSE)</f>
        <v>56</v>
      </c>
      <c r="H42" s="46">
        <f>VLOOKUP($B42,продукты!$A$2:$L$275,4,FALSE)</f>
        <v>11.7</v>
      </c>
      <c r="I42" s="47">
        <f t="shared" si="26"/>
        <v>1.36</v>
      </c>
      <c r="J42" s="48">
        <f t="shared" si="26"/>
        <v>5.6</v>
      </c>
      <c r="K42" s="49">
        <f t="shared" si="26"/>
        <v>1.17</v>
      </c>
    </row>
    <row r="43" spans="1:11" s="13" customFormat="1" ht="15.75" thickBot="1" x14ac:dyDescent="0.3">
      <c r="A43" s="240"/>
      <c r="B43" s="50" t="s">
        <v>196</v>
      </c>
      <c r="C43" s="51">
        <v>30</v>
      </c>
      <c r="D43" s="52">
        <f>VLOOKUP($B43,продукты!$A$2:$L$275,5,FALSE)</f>
        <v>601</v>
      </c>
      <c r="E43" s="53">
        <f t="shared" si="25"/>
        <v>180.3</v>
      </c>
      <c r="F43" s="52">
        <f>VLOOKUP($B43,продукты!$A$2:$L$275,2,FALSE)</f>
        <v>9.9</v>
      </c>
      <c r="G43" s="54">
        <f>VLOOKUP($B43,продукты!$A$2:$L$275,3,FALSE)</f>
        <v>33.6</v>
      </c>
      <c r="H43" s="55">
        <f>VLOOKUP($B43,продукты!$A$2:$L$275,4,FALSE)</f>
        <v>39.700000000000003</v>
      </c>
      <c r="I43" s="56">
        <f t="shared" si="26"/>
        <v>2.97</v>
      </c>
      <c r="J43" s="57">
        <f t="shared" si="26"/>
        <v>10.08</v>
      </c>
      <c r="K43" s="58">
        <f t="shared" si="26"/>
        <v>11.91</v>
      </c>
    </row>
    <row r="44" spans="1:11" s="13" customFormat="1" x14ac:dyDescent="0.25">
      <c r="A44" s="25"/>
      <c r="B44" s="65" t="s">
        <v>34</v>
      </c>
      <c r="C44" s="66">
        <f>SUM(C39:C43)</f>
        <v>60</v>
      </c>
      <c r="D44" s="67"/>
      <c r="E44" s="68">
        <f>SUM(E39:E43)</f>
        <v>298</v>
      </c>
      <c r="F44" s="67"/>
      <c r="G44" s="69"/>
      <c r="H44" s="70"/>
      <c r="I44" s="71">
        <f>SUM(I4:I43)</f>
        <v>94.107499999999987</v>
      </c>
      <c r="J44" s="72">
        <f>SUM(J4:J43)</f>
        <v>84.504999999999995</v>
      </c>
      <c r="K44" s="73">
        <f>SUM(K4:K43)</f>
        <v>276.4975</v>
      </c>
    </row>
    <row r="45" spans="1:11" s="13" customFormat="1" ht="15.75" thickBot="1" x14ac:dyDescent="0.3">
      <c r="A45" s="11"/>
      <c r="B45" s="74"/>
      <c r="C45" s="75"/>
      <c r="D45" s="76"/>
      <c r="E45" s="77">
        <f>E44/(E44+E35+E25+E14)</f>
        <v>0.12909933717454403</v>
      </c>
      <c r="F45" s="76"/>
      <c r="G45" s="78"/>
      <c r="H45" s="79"/>
      <c r="I45" s="90">
        <f>I44/(I44+J44+K44)</f>
        <v>0.20677967963788971</v>
      </c>
      <c r="J45" s="91">
        <f>J44/(I44+J44+K44)</f>
        <v>0.18568038496187733</v>
      </c>
      <c r="K45" s="92">
        <f>K44/(I44+J44+K44)</f>
        <v>0.60753993540023288</v>
      </c>
    </row>
    <row r="46" spans="1:11" s="13" customFormat="1" x14ac:dyDescent="0.25">
      <c r="A46" s="11"/>
      <c r="B46" s="83"/>
      <c r="C46" s="84"/>
      <c r="D46" s="23"/>
      <c r="E46" s="25"/>
      <c r="F46" s="23"/>
      <c r="G46" s="24"/>
      <c r="H46" s="86" t="s">
        <v>30</v>
      </c>
      <c r="I46" s="87">
        <v>0.17</v>
      </c>
      <c r="J46" s="88">
        <v>0.17</v>
      </c>
      <c r="K46" s="89">
        <v>0.66</v>
      </c>
    </row>
    <row r="47" spans="1:11" s="13" customFormat="1" x14ac:dyDescent="0.25">
      <c r="A47" s="12"/>
      <c r="B47" s="19" t="s">
        <v>24</v>
      </c>
      <c r="C47" s="18">
        <f>SUM(C14+C25+C35+C44)</f>
        <v>668.5</v>
      </c>
      <c r="D47" s="14" t="s">
        <v>25</v>
      </c>
      <c r="E47" s="16">
        <f>E44+E35+E25+E14</f>
        <v>2308.3000000000002</v>
      </c>
      <c r="F47" s="14" t="s">
        <v>26</v>
      </c>
      <c r="G47" s="10"/>
      <c r="H47" s="12"/>
      <c r="I47" s="14"/>
      <c r="J47" s="10"/>
      <c r="K47" s="15"/>
    </row>
    <row r="48" spans="1:11" s="13" customFormat="1" x14ac:dyDescent="0.25">
      <c r="A48" s="12"/>
      <c r="B48" s="19" t="s">
        <v>27</v>
      </c>
      <c r="C48" s="1">
        <v>650</v>
      </c>
      <c r="D48" s="14" t="s">
        <v>25</v>
      </c>
      <c r="E48" s="12">
        <v>2500</v>
      </c>
      <c r="F48" s="14" t="s">
        <v>26</v>
      </c>
      <c r="G48" s="10"/>
      <c r="H48" s="12"/>
      <c r="I48" s="14"/>
      <c r="J48" s="10"/>
      <c r="K48" s="15"/>
    </row>
    <row r="49" spans="1:11" s="13" customFormat="1" x14ac:dyDescent="0.25">
      <c r="A49" s="12"/>
      <c r="B49" s="20"/>
      <c r="C49" s="1"/>
      <c r="D49" s="14"/>
      <c r="E49" s="12"/>
      <c r="F49" s="14"/>
      <c r="G49" s="243"/>
      <c r="H49" s="243"/>
      <c r="I49" s="243"/>
      <c r="J49" s="243"/>
      <c r="K49" s="15"/>
    </row>
    <row r="50" spans="1:11" ht="30" x14ac:dyDescent="0.25">
      <c r="B50" s="20" t="s">
        <v>329</v>
      </c>
    </row>
    <row r="51" spans="1:11" x14ac:dyDescent="0.25">
      <c r="B51" s="41" t="s">
        <v>223</v>
      </c>
      <c r="C51" s="42">
        <v>30</v>
      </c>
      <c r="D51" s="43">
        <f>VLOOKUP($B51,продукты!$A$2:$L$275,5,FALSE)</f>
        <v>11</v>
      </c>
      <c r="E51" s="44">
        <f t="shared" ref="E51:E52" si="31">C51*D51/100</f>
        <v>3.3</v>
      </c>
      <c r="F51" s="43">
        <f>VLOOKUP($B51,продукты!$A$2:$L$275,2,FALSE)</f>
        <v>0.8</v>
      </c>
      <c r="G51" s="45">
        <f>VLOOKUP($B51,продукты!$A$2:$L$275,3,FALSE)</f>
        <v>0</v>
      </c>
      <c r="H51" s="46">
        <f>VLOOKUP($B51,продукты!$A$2:$L$275,4,FALSE)</f>
        <v>2</v>
      </c>
      <c r="I51" s="47">
        <f t="shared" ref="I51:K52" si="32">$C51*F51/100</f>
        <v>0.24</v>
      </c>
      <c r="J51" s="48">
        <f t="shared" si="32"/>
        <v>0</v>
      </c>
      <c r="K51" s="49">
        <f t="shared" si="32"/>
        <v>0.6</v>
      </c>
    </row>
    <row r="52" spans="1:11" x14ac:dyDescent="0.25">
      <c r="B52" s="41" t="s">
        <v>224</v>
      </c>
      <c r="C52" s="42">
        <v>30</v>
      </c>
      <c r="D52" s="43">
        <f>VLOOKUP($B52,продукты!$A$2:$L$275,5,FALSE)</f>
        <v>16</v>
      </c>
      <c r="E52" s="44">
        <f t="shared" si="31"/>
        <v>4.8</v>
      </c>
      <c r="F52" s="43">
        <f>VLOOKUP($B52,продукты!$A$2:$L$275,2,FALSE)</f>
        <v>0.8</v>
      </c>
      <c r="G52" s="45">
        <f>VLOOKUP($B52,продукты!$A$2:$L$275,3,FALSE)</f>
        <v>0</v>
      </c>
      <c r="H52" s="46">
        <f>VLOOKUP($B52,продукты!$A$2:$L$275,4,FALSE)</f>
        <v>3.2</v>
      </c>
      <c r="I52" s="47">
        <f t="shared" si="32"/>
        <v>0.24</v>
      </c>
      <c r="J52" s="48">
        <f t="shared" si="32"/>
        <v>0</v>
      </c>
      <c r="K52" s="49">
        <f t="shared" si="32"/>
        <v>0.96</v>
      </c>
    </row>
  </sheetData>
  <mergeCells count="12">
    <mergeCell ref="A1:K1"/>
    <mergeCell ref="A2:A3"/>
    <mergeCell ref="B2:B3"/>
    <mergeCell ref="C2:C3"/>
    <mergeCell ref="D2:E2"/>
    <mergeCell ref="F2:H2"/>
    <mergeCell ref="I2:K2"/>
    <mergeCell ref="A4:A13"/>
    <mergeCell ref="A17:A24"/>
    <mergeCell ref="A29:A34"/>
    <mergeCell ref="A39:A43"/>
    <mergeCell ref="G49:J49"/>
  </mergeCells>
  <dataValidations count="2">
    <dataValidation type="list" allowBlank="1" showInputMessage="1" showErrorMessage="1" sqref="B39:B43 B51:B52 B4:B17 B20:B34">
      <formula1>Ингредиенты</formula1>
    </dataValidation>
    <dataValidation type="list" allowBlank="1" showInputMessage="1" showErrorMessage="1" sqref="Q9:Q13">
      <formula1>$O$5:$O$16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pane xSplit="1" ySplit="3" topLeftCell="B10" activePane="bottomRight" state="frozen"/>
      <selection pane="topRight" activeCell="B1" sqref="B1"/>
      <selection pane="bottomLeft" activeCell="A8" sqref="A8"/>
      <selection pane="bottomRight" activeCell="B30" sqref="B30:B38"/>
    </sheetView>
  </sheetViews>
  <sheetFormatPr defaultRowHeight="15" x14ac:dyDescent="0.25"/>
  <cols>
    <col min="1" max="1" width="9.42578125" style="12" customWidth="1"/>
    <col min="2" max="2" width="40.5703125" style="20" customWidth="1"/>
    <col min="3" max="3" width="14.28515625" style="1" customWidth="1"/>
    <col min="4" max="4" width="15.42578125" style="14" customWidth="1"/>
    <col min="5" max="5" width="14.42578125" style="12" customWidth="1"/>
    <col min="6" max="6" width="9.140625" style="14"/>
    <col min="7" max="7" width="9.140625" style="10"/>
    <col min="8" max="8" width="12.85546875" style="12" customWidth="1"/>
    <col min="9" max="9" width="11.5703125" style="14" bestFit="1" customWidth="1"/>
    <col min="10" max="10" width="9.140625" style="10"/>
    <col min="11" max="11" width="11.140625" style="15" customWidth="1"/>
    <col min="12" max="12" width="9.140625" style="13"/>
    <col min="13" max="16384" width="9.140625" style="10"/>
  </cols>
  <sheetData>
    <row r="1" spans="1:11" ht="25.5" customHeight="1" thickBot="1" x14ac:dyDescent="0.35">
      <c r="A1" s="233" t="s">
        <v>289</v>
      </c>
      <c r="B1" s="234"/>
      <c r="C1" s="234"/>
      <c r="D1" s="234"/>
      <c r="E1" s="234"/>
      <c r="F1" s="234"/>
      <c r="G1" s="234"/>
      <c r="H1" s="234"/>
      <c r="I1" s="234"/>
      <c r="J1" s="234"/>
      <c r="K1" s="235"/>
    </row>
    <row r="2" spans="1:11" x14ac:dyDescent="0.25">
      <c r="A2" s="236"/>
      <c r="B2" s="236" t="s">
        <v>0</v>
      </c>
      <c r="C2" s="246" t="s">
        <v>1</v>
      </c>
      <c r="D2" s="251" t="s">
        <v>5</v>
      </c>
      <c r="E2" s="252"/>
      <c r="F2" s="251" t="s">
        <v>20</v>
      </c>
      <c r="G2" s="253"/>
      <c r="H2" s="252"/>
      <c r="I2" s="251" t="s">
        <v>28</v>
      </c>
      <c r="J2" s="253"/>
      <c r="K2" s="252"/>
    </row>
    <row r="3" spans="1:11" ht="30.75" thickBot="1" x14ac:dyDescent="0.3">
      <c r="A3" s="249"/>
      <c r="B3" s="249"/>
      <c r="C3" s="250"/>
      <c r="D3" s="93" t="s">
        <v>2</v>
      </c>
      <c r="E3" s="94" t="s">
        <v>3</v>
      </c>
      <c r="F3" s="93" t="s">
        <v>16</v>
      </c>
      <c r="G3" s="95" t="s">
        <v>17</v>
      </c>
      <c r="H3" s="94" t="s">
        <v>4</v>
      </c>
      <c r="I3" s="93" t="s">
        <v>16</v>
      </c>
      <c r="J3" s="95" t="s">
        <v>17</v>
      </c>
      <c r="K3" s="96" t="s">
        <v>19</v>
      </c>
    </row>
    <row r="4" spans="1:11" x14ac:dyDescent="0.25">
      <c r="A4" s="238" t="s">
        <v>21</v>
      </c>
      <c r="B4" s="41" t="s">
        <v>359</v>
      </c>
      <c r="C4" s="33">
        <v>60</v>
      </c>
      <c r="D4" s="34">
        <f>VLOOKUP($B4,продукты!$A$2:$L$275,5,FALSE)</f>
        <v>310</v>
      </c>
      <c r="E4" s="35">
        <f>C4*D4/100</f>
        <v>186</v>
      </c>
      <c r="F4" s="34">
        <f>VLOOKUP($B4,продукты!$A$2:$L$275,2,FALSE)</f>
        <v>11</v>
      </c>
      <c r="G4" s="36">
        <f>VLOOKUP($B4,продукты!$A$2:$L$275,3,FALSE)</f>
        <v>3</v>
      </c>
      <c r="H4" s="37">
        <f>VLOOKUP($B4,продукты!$A$2:$L$275,4,FALSE)</f>
        <v>60</v>
      </c>
      <c r="I4" s="38">
        <f>$C4*F4/100</f>
        <v>6.6</v>
      </c>
      <c r="J4" s="39">
        <f t="shared" ref="J4:K13" si="0">$C4*G4/100</f>
        <v>1.8</v>
      </c>
      <c r="K4" s="40">
        <f t="shared" si="0"/>
        <v>36</v>
      </c>
    </row>
    <row r="5" spans="1:11" x14ac:dyDescent="0.25">
      <c r="A5" s="248"/>
      <c r="B5" s="41" t="s">
        <v>59</v>
      </c>
      <c r="C5" s="42">
        <v>10</v>
      </c>
      <c r="D5" s="43">
        <f>VLOOKUP($B5,продукты!$A$2:$L$275,5,FALSE)</f>
        <v>324</v>
      </c>
      <c r="E5" s="44">
        <f t="shared" ref="E5:E7" si="1">C5*D5/100</f>
        <v>32.4</v>
      </c>
      <c r="F5" s="43">
        <f>VLOOKUP($B5,продукты!$A$2:$L$275,2,FALSE)</f>
        <v>6.8</v>
      </c>
      <c r="G5" s="45">
        <f>VLOOKUP($B5,продукты!$A$2:$L$275,3,FALSE)</f>
        <v>8.3000000000000007</v>
      </c>
      <c r="H5" s="46">
        <f>VLOOKUP($B5,продукты!$A$2:$L$275,4,FALSE)</f>
        <v>63.5</v>
      </c>
      <c r="I5" s="47">
        <f t="shared" ref="I5:I7" si="2">$C5*F5/100</f>
        <v>0.68</v>
      </c>
      <c r="J5" s="48">
        <f t="shared" ref="J5:J7" si="3">$C5*G5/100</f>
        <v>0.83</v>
      </c>
      <c r="K5" s="49">
        <f t="shared" ref="K5:K7" si="4">$C5*H5/100</f>
        <v>6.35</v>
      </c>
    </row>
    <row r="6" spans="1:11" x14ac:dyDescent="0.25">
      <c r="A6" s="248"/>
      <c r="B6" s="41" t="s">
        <v>302</v>
      </c>
      <c r="C6" s="42">
        <v>10</v>
      </c>
      <c r="D6" s="43">
        <f>VLOOKUP($B6,продукты!$A$2:$L$275,5,FALSE)</f>
        <v>260</v>
      </c>
      <c r="E6" s="44">
        <f t="shared" si="1"/>
        <v>26</v>
      </c>
      <c r="F6" s="43">
        <f>VLOOKUP($B6,продукты!$A$2:$L$275,2,FALSE)</f>
        <v>2.5</v>
      </c>
      <c r="G6" s="45">
        <f>VLOOKUP($B6,продукты!$A$2:$L$275,3,FALSE)</f>
        <v>0</v>
      </c>
      <c r="H6" s="46">
        <f>VLOOKUP($B6,продукты!$A$2:$L$275,4,FALSE)</f>
        <v>61</v>
      </c>
      <c r="I6" s="47">
        <f t="shared" si="2"/>
        <v>0.25</v>
      </c>
      <c r="J6" s="48">
        <f t="shared" si="3"/>
        <v>0</v>
      </c>
      <c r="K6" s="49">
        <f t="shared" si="4"/>
        <v>6.1</v>
      </c>
    </row>
    <row r="7" spans="1:11" x14ac:dyDescent="0.25">
      <c r="A7" s="248"/>
      <c r="B7" s="41" t="s">
        <v>303</v>
      </c>
      <c r="C7" s="42">
        <v>10</v>
      </c>
      <c r="D7" s="43">
        <f>VLOOKUP($B7,продукты!$A$2:$L$275,5,FALSE)</f>
        <v>322</v>
      </c>
      <c r="E7" s="44">
        <f t="shared" si="1"/>
        <v>32.200000000000003</v>
      </c>
      <c r="F7" s="43">
        <f>VLOOKUP($B7,продукты!$A$2:$L$275,2,FALSE)</f>
        <v>0.3</v>
      </c>
      <c r="G7" s="45">
        <f>VLOOKUP($B7,продукты!$A$2:$L$275,3,FALSE)</f>
        <v>0</v>
      </c>
      <c r="H7" s="46">
        <f>VLOOKUP($B7,продукты!$A$2:$L$275,4,FALSE)</f>
        <v>81.099999999999994</v>
      </c>
      <c r="I7" s="47">
        <f t="shared" si="2"/>
        <v>0.03</v>
      </c>
      <c r="J7" s="48">
        <f t="shared" si="3"/>
        <v>0</v>
      </c>
      <c r="K7" s="49">
        <f t="shared" si="4"/>
        <v>8.11</v>
      </c>
    </row>
    <row r="8" spans="1:11" x14ac:dyDescent="0.25">
      <c r="A8" s="239"/>
      <c r="B8" s="41" t="s">
        <v>304</v>
      </c>
      <c r="C8" s="42">
        <v>10</v>
      </c>
      <c r="D8" s="43">
        <f>VLOOKUP($B8,продукты!$A$2:$L$275,5,FALSE)</f>
        <v>62</v>
      </c>
      <c r="E8" s="44">
        <f t="shared" ref="E8:E13" si="5">C8*D8/100</f>
        <v>6.2</v>
      </c>
      <c r="F8" s="43">
        <f>VLOOKUP($B8,продукты!$A$2:$L$275,2,FALSE)</f>
        <v>6.2</v>
      </c>
      <c r="G8" s="45">
        <f>VLOOKUP($B8,продукты!$A$2:$L$275,3,FALSE)</f>
        <v>0.2</v>
      </c>
      <c r="H8" s="46">
        <f>VLOOKUP($B8,продукты!$A$2:$L$275,4,FALSE)</f>
        <v>8.1999999999999993</v>
      </c>
      <c r="I8" s="47">
        <f t="shared" ref="I8:I13" si="6">$C8*F8/100</f>
        <v>0.62</v>
      </c>
      <c r="J8" s="48">
        <f t="shared" si="0"/>
        <v>0.02</v>
      </c>
      <c r="K8" s="49">
        <f t="shared" si="0"/>
        <v>0.82</v>
      </c>
    </row>
    <row r="9" spans="1:11" s="13" customFormat="1" x14ac:dyDescent="0.25">
      <c r="A9" s="239"/>
      <c r="B9" s="41" t="s">
        <v>185</v>
      </c>
      <c r="C9" s="42">
        <v>10</v>
      </c>
      <c r="D9" s="43">
        <f>VLOOKUP($B9,продукты!$A$2:$L$275,5,FALSE)</f>
        <v>400</v>
      </c>
      <c r="E9" s="44">
        <f>C9*D9/100</f>
        <v>40</v>
      </c>
      <c r="F9" s="43">
        <f>VLOOKUP($B9,продукты!$A$2:$L$275,2,FALSE)</f>
        <v>0</v>
      </c>
      <c r="G9" s="45">
        <f>VLOOKUP($B9,продукты!$A$2:$L$275,3,FALSE)</f>
        <v>0</v>
      </c>
      <c r="H9" s="46">
        <f>VLOOKUP($B9,продукты!$A$2:$L$275,4,FALSE)</f>
        <v>99.8</v>
      </c>
      <c r="I9" s="47">
        <f t="shared" si="6"/>
        <v>0</v>
      </c>
      <c r="J9" s="48">
        <f t="shared" si="0"/>
        <v>0</v>
      </c>
      <c r="K9" s="49">
        <f t="shared" si="0"/>
        <v>9.98</v>
      </c>
    </row>
    <row r="10" spans="1:11" s="13" customFormat="1" x14ac:dyDescent="0.25">
      <c r="A10" s="239"/>
      <c r="B10" s="41" t="s">
        <v>311</v>
      </c>
      <c r="C10" s="42">
        <v>30</v>
      </c>
      <c r="D10" s="43">
        <f>VLOOKUP($B10,продукты!$A$2:$L$275,5,FALSE)</f>
        <v>530</v>
      </c>
      <c r="E10" s="44">
        <f>C10*D10/100</f>
        <v>159</v>
      </c>
      <c r="F10" s="43">
        <f>VLOOKUP($B10,продукты!$A$2:$L$275,2,FALSE)</f>
        <v>6.5</v>
      </c>
      <c r="G10" s="45">
        <f>VLOOKUP($B10,продукты!$A$2:$L$275,3,FALSE)</f>
        <v>30</v>
      </c>
      <c r="H10" s="46">
        <f>VLOOKUP($B10,продукты!$A$2:$L$275,4,FALSE)</f>
        <v>59</v>
      </c>
      <c r="I10" s="47">
        <f t="shared" ref="I10" si="7">$C10*F10/100</f>
        <v>1.95</v>
      </c>
      <c r="J10" s="48">
        <f t="shared" ref="J10" si="8">$C10*G10/100</f>
        <v>9</v>
      </c>
      <c r="K10" s="49">
        <f t="shared" ref="K10" si="9">$C10*H10/100</f>
        <v>17.7</v>
      </c>
    </row>
    <row r="11" spans="1:11" s="13" customFormat="1" x14ac:dyDescent="0.25">
      <c r="A11" s="239"/>
      <c r="B11" s="41" t="s">
        <v>328</v>
      </c>
      <c r="C11" s="42">
        <v>10</v>
      </c>
      <c r="D11" s="43">
        <f>VLOOKUP($B11,продукты!$A$2:$L$275,5,FALSE)</f>
        <v>750</v>
      </c>
      <c r="E11" s="44">
        <f t="shared" ref="E11:E12" si="10">C11*D11/100</f>
        <v>75</v>
      </c>
      <c r="F11" s="43">
        <f>VLOOKUP($B11,продукты!$A$2:$L$275,2,FALSE)</f>
        <v>0.6</v>
      </c>
      <c r="G11" s="45">
        <f>VLOOKUP($B11,продукты!$A$2:$L$275,3,FALSE)</f>
        <v>82.5</v>
      </c>
      <c r="H11" s="46">
        <f>VLOOKUP($B11,продукты!$A$2:$L$275,4,FALSE)</f>
        <v>0.8</v>
      </c>
      <c r="I11" s="47">
        <f t="shared" si="6"/>
        <v>0.06</v>
      </c>
      <c r="J11" s="48">
        <f t="shared" si="0"/>
        <v>8.25</v>
      </c>
      <c r="K11" s="49">
        <f t="shared" si="0"/>
        <v>0.08</v>
      </c>
    </row>
    <row r="12" spans="1:11" s="13" customFormat="1" x14ac:dyDescent="0.25">
      <c r="A12" s="239"/>
      <c r="B12" s="41" t="s">
        <v>37</v>
      </c>
      <c r="C12" s="42">
        <v>20</v>
      </c>
      <c r="D12" s="43">
        <f>VLOOKUP($B12,продукты!$A$2:$L$275,5,FALSE)</f>
        <v>268</v>
      </c>
      <c r="E12" s="44">
        <f t="shared" si="10"/>
        <v>53.6</v>
      </c>
      <c r="F12" s="43">
        <f>VLOOKUP($B12,продукты!$A$2:$L$275,2,FALSE)</f>
        <v>5.8</v>
      </c>
      <c r="G12" s="45">
        <f>VLOOKUP($B12,продукты!$A$2:$L$275,3,FALSE)</f>
        <v>0.5</v>
      </c>
      <c r="H12" s="46">
        <f>VLOOKUP($B12,продукты!$A$2:$L$275,4,FALSE)</f>
        <v>56.1</v>
      </c>
      <c r="I12" s="47">
        <f t="shared" ref="I12" si="11">$C12*F12/100</f>
        <v>1.1599999999999999</v>
      </c>
      <c r="J12" s="48">
        <f t="shared" ref="J12" si="12">$C12*G12/100</f>
        <v>0.1</v>
      </c>
      <c r="K12" s="49">
        <f t="shared" ref="K12" si="13">$C12*H12/100</f>
        <v>11.22</v>
      </c>
    </row>
    <row r="13" spans="1:11" s="13" customFormat="1" ht="15.75" thickBot="1" x14ac:dyDescent="0.3">
      <c r="A13" s="239"/>
      <c r="B13" s="41" t="s">
        <v>121</v>
      </c>
      <c r="C13" s="42">
        <v>25</v>
      </c>
      <c r="D13" s="43">
        <f>VLOOKUP($B13,продукты!$A$2:$L$275,5,FALSE)</f>
        <v>174</v>
      </c>
      <c r="E13" s="44">
        <f t="shared" si="5"/>
        <v>43.5</v>
      </c>
      <c r="F13" s="43">
        <f>VLOOKUP($B13,продукты!$A$2:$L$275,2,FALSE)</f>
        <v>10.7</v>
      </c>
      <c r="G13" s="45">
        <f>VLOOKUP($B13,продукты!$A$2:$L$275,3,FALSE)</f>
        <v>12.6</v>
      </c>
      <c r="H13" s="46">
        <f>VLOOKUP($B13,продукты!$A$2:$L$275,4,FALSE)</f>
        <v>3.1</v>
      </c>
      <c r="I13" s="47">
        <f t="shared" si="6"/>
        <v>2.6749999999999998</v>
      </c>
      <c r="J13" s="48">
        <f t="shared" si="0"/>
        <v>3.15</v>
      </c>
      <c r="K13" s="49">
        <f t="shared" si="0"/>
        <v>0.77500000000000002</v>
      </c>
    </row>
    <row r="14" spans="1:11" s="13" customFormat="1" x14ac:dyDescent="0.25">
      <c r="A14" s="22"/>
      <c r="B14" s="65" t="s">
        <v>31</v>
      </c>
      <c r="C14" s="66">
        <f>SUM(C4:C13)</f>
        <v>195</v>
      </c>
      <c r="D14" s="67"/>
      <c r="E14" s="68">
        <f>SUM(E4:E13)</f>
        <v>653.9</v>
      </c>
      <c r="F14" s="67"/>
      <c r="G14" s="69"/>
      <c r="H14" s="70"/>
      <c r="I14" s="71"/>
      <c r="J14" s="72"/>
      <c r="K14" s="73"/>
    </row>
    <row r="15" spans="1:11" s="13" customFormat="1" ht="15.75" thickBot="1" x14ac:dyDescent="0.3">
      <c r="A15" s="17"/>
      <c r="B15" s="74"/>
      <c r="C15" s="75"/>
      <c r="D15" s="76"/>
      <c r="E15" s="77">
        <f>E14/(E14+E26+E39+E48)</f>
        <v>0.27695891571368064</v>
      </c>
      <c r="F15" s="76"/>
      <c r="G15" s="78"/>
      <c r="H15" s="79"/>
      <c r="I15" s="80"/>
      <c r="J15" s="81"/>
      <c r="K15" s="82"/>
    </row>
    <row r="16" spans="1:11" s="13" customFormat="1" ht="15.75" thickBot="1" x14ac:dyDescent="0.3">
      <c r="A16" s="26"/>
      <c r="B16" s="59"/>
      <c r="C16" s="60"/>
      <c r="D16" s="61"/>
      <c r="E16" s="62"/>
      <c r="F16" s="61"/>
      <c r="G16" s="63"/>
      <c r="H16" s="62"/>
      <c r="I16" s="61"/>
      <c r="J16" s="63"/>
      <c r="K16" s="64"/>
    </row>
    <row r="17" spans="1:11" s="13" customFormat="1" x14ac:dyDescent="0.25">
      <c r="A17" s="238" t="s">
        <v>22</v>
      </c>
      <c r="B17" s="32" t="s">
        <v>331</v>
      </c>
      <c r="C17" s="197">
        <v>20</v>
      </c>
      <c r="D17" s="34">
        <f>VLOOKUP($B17,продукты!$A$2:$L$275,5,FALSE)</f>
        <v>325</v>
      </c>
      <c r="E17" s="35">
        <f>C17*D17/100</f>
        <v>65</v>
      </c>
      <c r="F17" s="34">
        <f>VLOOKUP($B17,продукты!$A$2:$L$275,2,FALSE)</f>
        <v>15</v>
      </c>
      <c r="G17" s="36">
        <f>VLOOKUP($B17,продукты!$A$2:$L$275,3,FALSE)</f>
        <v>1</v>
      </c>
      <c r="H17" s="37">
        <f>VLOOKUP($B17,продукты!$A$2:$L$275,4,FALSE)</f>
        <v>64</v>
      </c>
      <c r="I17" s="38">
        <f>$C17*F17/100</f>
        <v>3</v>
      </c>
      <c r="J17" s="39">
        <f t="shared" ref="J17:K25" si="14">$C17*G17/100</f>
        <v>0.2</v>
      </c>
      <c r="K17" s="40">
        <f t="shared" si="14"/>
        <v>12.8</v>
      </c>
    </row>
    <row r="18" spans="1:11" s="13" customFormat="1" x14ac:dyDescent="0.25">
      <c r="A18" s="239"/>
      <c r="B18" s="41" t="s">
        <v>278</v>
      </c>
      <c r="C18" s="41">
        <v>30</v>
      </c>
      <c r="D18" s="43">
        <f>VLOOKUP($B18,продукты!$A$2:$L$275,5,FALSE)</f>
        <v>600</v>
      </c>
      <c r="E18" s="44">
        <f t="shared" ref="E18:E25" si="15">C18*D18/100</f>
        <v>180</v>
      </c>
      <c r="F18" s="43">
        <f>VLOOKUP($B18,продукты!$A$2:$L$275,2,FALSE)</f>
        <v>60</v>
      </c>
      <c r="G18" s="45">
        <f>VLOOKUP($B18,продукты!$A$2:$L$275,3,FALSE)</f>
        <v>40</v>
      </c>
      <c r="H18" s="46">
        <f>VLOOKUP($B18,продукты!$A$2:$L$275,4,FALSE)</f>
        <v>0</v>
      </c>
      <c r="I18" s="47">
        <f t="shared" ref="I18:I25" si="16">$C18*F18/100</f>
        <v>18</v>
      </c>
      <c r="J18" s="48">
        <f t="shared" si="14"/>
        <v>12</v>
      </c>
      <c r="K18" s="49">
        <f t="shared" si="14"/>
        <v>0</v>
      </c>
    </row>
    <row r="19" spans="1:11" s="13" customFormat="1" x14ac:dyDescent="0.25">
      <c r="A19" s="239"/>
      <c r="B19" s="41" t="s">
        <v>307</v>
      </c>
      <c r="C19" s="42">
        <v>5</v>
      </c>
      <c r="D19" s="43">
        <f>VLOOKUP($B19,продукты!$A$2:$L$275,5,FALSE)</f>
        <v>250</v>
      </c>
      <c r="E19" s="44">
        <f t="shared" ref="E19" si="17">C19*D19/100</f>
        <v>12.5</v>
      </c>
      <c r="F19" s="43">
        <f>VLOOKUP($B19,продукты!$A$2:$L$275,2,FALSE)</f>
        <v>12</v>
      </c>
      <c r="G19" s="45">
        <f>VLOOKUP($B19,продукты!$A$2:$L$275,3,FALSE)</f>
        <v>2</v>
      </c>
      <c r="H19" s="46">
        <f>VLOOKUP($B19,продукты!$A$2:$L$275,4,FALSE)</f>
        <v>63</v>
      </c>
      <c r="I19" s="47">
        <f t="shared" ref="I19" si="18">$C19*F19/100</f>
        <v>0.6</v>
      </c>
      <c r="J19" s="48">
        <f t="shared" ref="J19" si="19">$C19*G19/100</f>
        <v>0.1</v>
      </c>
      <c r="K19" s="49">
        <f t="shared" ref="K19" si="20">$C19*H19/100</f>
        <v>3.15</v>
      </c>
    </row>
    <row r="20" spans="1:11" s="13" customFormat="1" x14ac:dyDescent="0.25">
      <c r="A20" s="239"/>
      <c r="B20" s="41" t="s">
        <v>285</v>
      </c>
      <c r="C20" s="42">
        <v>3</v>
      </c>
      <c r="D20" s="43">
        <f>VLOOKUP($B20,продукты!$A$2:$L$275,5,FALSE)</f>
        <v>0</v>
      </c>
      <c r="E20" s="44">
        <f t="shared" si="15"/>
        <v>0</v>
      </c>
      <c r="F20" s="43">
        <f>VLOOKUP($B20,продукты!$A$2:$L$275,2,FALSE)</f>
        <v>0</v>
      </c>
      <c r="G20" s="45">
        <f>VLOOKUP($B20,продукты!$A$2:$L$275,3,FALSE)</f>
        <v>0</v>
      </c>
      <c r="H20" s="46">
        <f>VLOOKUP($B20,продукты!$A$2:$L$275,4,FALSE)</f>
        <v>0</v>
      </c>
      <c r="I20" s="47">
        <f t="shared" si="16"/>
        <v>0</v>
      </c>
      <c r="J20" s="48">
        <f t="shared" si="14"/>
        <v>0</v>
      </c>
      <c r="K20" s="49">
        <f t="shared" si="14"/>
        <v>0</v>
      </c>
    </row>
    <row r="21" spans="1:11" s="13" customFormat="1" x14ac:dyDescent="0.25">
      <c r="A21" s="239"/>
      <c r="B21" s="41" t="s">
        <v>185</v>
      </c>
      <c r="C21" s="42">
        <v>10</v>
      </c>
      <c r="D21" s="43">
        <f>VLOOKUP($B21,продукты!$A$2:$L$275,5,FALSE)</f>
        <v>400</v>
      </c>
      <c r="E21" s="44">
        <f t="shared" si="15"/>
        <v>40</v>
      </c>
      <c r="F21" s="43">
        <f>VLOOKUP($B21,продукты!$A$2:$L$275,2,FALSE)</f>
        <v>0</v>
      </c>
      <c r="G21" s="45">
        <f>VLOOKUP($B21,продукты!$A$2:$L$275,3,FALSE)</f>
        <v>0</v>
      </c>
      <c r="H21" s="46">
        <f>VLOOKUP($B21,продукты!$A$2:$L$275,4,FALSE)</f>
        <v>99.8</v>
      </c>
      <c r="I21" s="47">
        <f t="shared" si="16"/>
        <v>0</v>
      </c>
      <c r="J21" s="48">
        <f t="shared" si="14"/>
        <v>0</v>
      </c>
      <c r="K21" s="49">
        <f t="shared" si="14"/>
        <v>9.98</v>
      </c>
    </row>
    <row r="22" spans="1:11" s="13" customFormat="1" x14ac:dyDescent="0.25">
      <c r="A22" s="239"/>
      <c r="B22" s="41" t="s">
        <v>360</v>
      </c>
      <c r="C22" s="42">
        <v>30</v>
      </c>
      <c r="D22" s="43">
        <f>VLOOKUP($B22,продукты!$A$2:$L$275,5,FALSE)</f>
        <v>360</v>
      </c>
      <c r="E22" s="44">
        <f t="shared" si="15"/>
        <v>108</v>
      </c>
      <c r="F22" s="43">
        <f>VLOOKUP($B22,продукты!$A$2:$L$275,2,FALSE)</f>
        <v>11</v>
      </c>
      <c r="G22" s="45">
        <f>VLOOKUP($B22,продукты!$A$2:$L$275,3,FALSE)</f>
        <v>1</v>
      </c>
      <c r="H22" s="46">
        <f>VLOOKUP($B22,продукты!$A$2:$L$275,4,FALSE)</f>
        <v>76</v>
      </c>
      <c r="I22" s="47">
        <f t="shared" si="16"/>
        <v>3.3</v>
      </c>
      <c r="J22" s="48">
        <f t="shared" si="14"/>
        <v>0.3</v>
      </c>
      <c r="K22" s="49">
        <f t="shared" si="14"/>
        <v>22.8</v>
      </c>
    </row>
    <row r="23" spans="1:11" s="13" customFormat="1" x14ac:dyDescent="0.25">
      <c r="A23" s="239"/>
      <c r="B23" s="41" t="s">
        <v>100</v>
      </c>
      <c r="C23" s="42">
        <v>20</v>
      </c>
      <c r="D23" s="43">
        <f>VLOOKUP($B23,продукты!$A$2:$L$275,5,FALSE)</f>
        <v>431</v>
      </c>
      <c r="E23" s="44">
        <f t="shared" si="15"/>
        <v>86.2</v>
      </c>
      <c r="F23" s="43">
        <f>VLOOKUP($B23,продукты!$A$2:$L$275,2,FALSE)</f>
        <v>20.399999999999999</v>
      </c>
      <c r="G23" s="45">
        <f>VLOOKUP($B23,продукты!$A$2:$L$275,3,FALSE)</f>
        <v>37.4</v>
      </c>
      <c r="H23" s="46">
        <f>VLOOKUP($B23,продукты!$A$2:$L$275,4,FALSE)</f>
        <v>0</v>
      </c>
      <c r="I23" s="47">
        <f t="shared" si="16"/>
        <v>4.08</v>
      </c>
      <c r="J23" s="48">
        <f t="shared" si="14"/>
        <v>7.48</v>
      </c>
      <c r="K23" s="49">
        <f t="shared" si="14"/>
        <v>0</v>
      </c>
    </row>
    <row r="24" spans="1:11" s="13" customFormat="1" x14ac:dyDescent="0.25">
      <c r="A24" s="239"/>
      <c r="B24" s="41" t="s">
        <v>75</v>
      </c>
      <c r="C24" s="42">
        <f>140/8</f>
        <v>17.5</v>
      </c>
      <c r="D24" s="43">
        <f>VLOOKUP($B24,продукты!$A$2:$L$275,5,FALSE)</f>
        <v>240</v>
      </c>
      <c r="E24" s="44">
        <f t="shared" si="15"/>
        <v>42</v>
      </c>
      <c r="F24" s="43">
        <f>VLOOKUP($B24,продукты!$A$2:$L$275,2,FALSE)</f>
        <v>10</v>
      </c>
      <c r="G24" s="45">
        <f>VLOOKUP($B24,продукты!$A$2:$L$275,3,FALSE)</f>
        <v>17.899999999999999</v>
      </c>
      <c r="H24" s="46">
        <f>VLOOKUP($B24,продукты!$A$2:$L$275,4,FALSE)</f>
        <v>1.9</v>
      </c>
      <c r="I24" s="47">
        <f t="shared" si="16"/>
        <v>1.75</v>
      </c>
      <c r="J24" s="48">
        <f t="shared" si="14"/>
        <v>3.1324999999999998</v>
      </c>
      <c r="K24" s="49">
        <f t="shared" si="14"/>
        <v>0.33250000000000002</v>
      </c>
    </row>
    <row r="25" spans="1:11" s="13" customFormat="1" ht="15.75" thickBot="1" x14ac:dyDescent="0.3">
      <c r="A25" s="240"/>
      <c r="B25" s="50" t="s">
        <v>46</v>
      </c>
      <c r="C25" s="51">
        <v>20</v>
      </c>
      <c r="D25" s="52">
        <f>VLOOKUP($B25,продукты!$A$2:$L$275,5,FALSE)</f>
        <v>408</v>
      </c>
      <c r="E25" s="53">
        <f t="shared" si="15"/>
        <v>81.599999999999994</v>
      </c>
      <c r="F25" s="52">
        <f>VLOOKUP($B25,продукты!$A$2:$L$275,2,FALSE)</f>
        <v>9.9</v>
      </c>
      <c r="G25" s="54">
        <f>VLOOKUP($B25,продукты!$A$2:$L$275,3,FALSE)</f>
        <v>9.8000000000000007</v>
      </c>
      <c r="H25" s="55">
        <f>VLOOKUP($B25,продукты!$A$2:$L$275,4,FALSE)</f>
        <v>67.7</v>
      </c>
      <c r="I25" s="56">
        <f t="shared" si="16"/>
        <v>1.98</v>
      </c>
      <c r="J25" s="57">
        <f t="shared" si="14"/>
        <v>1.96</v>
      </c>
      <c r="K25" s="58">
        <f t="shared" si="14"/>
        <v>13.54</v>
      </c>
    </row>
    <row r="26" spans="1:11" s="13" customFormat="1" x14ac:dyDescent="0.25">
      <c r="A26" s="25"/>
      <c r="B26" s="65" t="s">
        <v>32</v>
      </c>
      <c r="C26" s="66">
        <f>SUM(C17:C25)</f>
        <v>155.5</v>
      </c>
      <c r="D26" s="67"/>
      <c r="E26" s="68">
        <f>SUM(E17:E25)</f>
        <v>615.30000000000007</v>
      </c>
      <c r="F26" s="67"/>
      <c r="G26" s="69"/>
      <c r="H26" s="70"/>
      <c r="I26" s="71"/>
      <c r="J26" s="72"/>
      <c r="K26" s="73"/>
    </row>
    <row r="27" spans="1:11" s="13" customFormat="1" ht="15.75" thickBot="1" x14ac:dyDescent="0.3">
      <c r="A27" s="11"/>
      <c r="B27" s="74"/>
      <c r="C27" s="75"/>
      <c r="D27" s="76"/>
      <c r="E27" s="77">
        <f>E26/(E14+E26+E39+E48)</f>
        <v>0.26060991105463788</v>
      </c>
      <c r="F27" s="76"/>
      <c r="G27" s="78"/>
      <c r="H27" s="79"/>
      <c r="I27" s="80"/>
      <c r="J27" s="81"/>
      <c r="K27" s="82"/>
    </row>
    <row r="28" spans="1:11" s="13" customFormat="1" x14ac:dyDescent="0.25">
      <c r="A28" s="11"/>
      <c r="B28" s="83"/>
      <c r="C28" s="84"/>
      <c r="D28" s="23"/>
      <c r="E28" s="25"/>
      <c r="F28" s="23"/>
      <c r="G28" s="24"/>
      <c r="H28" s="25"/>
      <c r="I28" s="23"/>
      <c r="J28" s="24"/>
      <c r="K28" s="85"/>
    </row>
    <row r="29" spans="1:11" s="13" customFormat="1" ht="15.75" thickBot="1" x14ac:dyDescent="0.3">
      <c r="A29" s="21"/>
      <c r="B29" s="27"/>
      <c r="C29" s="28"/>
      <c r="D29" s="29"/>
      <c r="E29" s="21"/>
      <c r="F29" s="29"/>
      <c r="G29" s="30"/>
      <c r="H29" s="21"/>
      <c r="I29" s="29"/>
      <c r="J29" s="30"/>
      <c r="K29" s="31"/>
    </row>
    <row r="30" spans="1:11" s="13" customFormat="1" ht="20.25" customHeight="1" x14ac:dyDescent="0.25">
      <c r="A30" s="238" t="s">
        <v>23</v>
      </c>
      <c r="B30" s="32" t="s">
        <v>278</v>
      </c>
      <c r="C30" s="32">
        <v>40</v>
      </c>
      <c r="D30" s="34">
        <f>VLOOKUP($B30,продукты!$A$2:$L$275,5,FALSE)</f>
        <v>600</v>
      </c>
      <c r="E30" s="35">
        <f>C30*D30/100</f>
        <v>240</v>
      </c>
      <c r="F30" s="34">
        <f>VLOOKUP($B30,продукты!$A$2:$L$275,2,FALSE)</f>
        <v>60</v>
      </c>
      <c r="G30" s="36">
        <f>VLOOKUP($B30,продукты!$A$2:$L$275,3,FALSE)</f>
        <v>40</v>
      </c>
      <c r="H30" s="37">
        <f>VLOOKUP($B30,продукты!$A$2:$L$275,4,FALSE)</f>
        <v>0</v>
      </c>
      <c r="I30" s="38">
        <f>$C30*F30/100</f>
        <v>24</v>
      </c>
      <c r="J30" s="39">
        <f t="shared" ref="J30:K38" si="21">$C30*G30/100</f>
        <v>16</v>
      </c>
      <c r="K30" s="40">
        <f t="shared" si="21"/>
        <v>0</v>
      </c>
    </row>
    <row r="31" spans="1:11" s="13" customFormat="1" ht="15.75" customHeight="1" x14ac:dyDescent="0.25">
      <c r="A31" s="239"/>
      <c r="B31" s="41" t="s">
        <v>175</v>
      </c>
      <c r="C31" s="41">
        <v>60</v>
      </c>
      <c r="D31" s="43">
        <f>VLOOKUP($B31,продукты!$A$2:$L$275,5,FALSE)</f>
        <v>317</v>
      </c>
      <c r="E31" s="44">
        <f t="shared" ref="E31:E38" si="22">C31*D31/100</f>
        <v>190.2</v>
      </c>
      <c r="F31" s="43">
        <f>VLOOKUP($B31,продукты!$A$2:$L$275,2,FALSE)</f>
        <v>8.8000000000000007</v>
      </c>
      <c r="G31" s="45">
        <f>VLOOKUP($B31,продукты!$A$2:$L$275,3,FALSE)</f>
        <v>2.2999999999999998</v>
      </c>
      <c r="H31" s="46">
        <f>VLOOKUP($B31,продукты!$A$2:$L$275,4,FALSE)</f>
        <v>63.4</v>
      </c>
      <c r="I31" s="47">
        <f t="shared" ref="I31:I38" si="23">$C31*F31/100</f>
        <v>5.28</v>
      </c>
      <c r="J31" s="48">
        <f t="shared" si="21"/>
        <v>1.38</v>
      </c>
      <c r="K31" s="49">
        <f t="shared" si="21"/>
        <v>38.04</v>
      </c>
    </row>
    <row r="32" spans="1:11" s="13" customFormat="1" ht="15" customHeight="1" x14ac:dyDescent="0.25">
      <c r="A32" s="239"/>
      <c r="B32" s="41" t="s">
        <v>307</v>
      </c>
      <c r="C32" s="41">
        <v>5</v>
      </c>
      <c r="D32" s="43">
        <f>VLOOKUP($B32,продукты!$A$2:$L$275,5,FALSE)</f>
        <v>250</v>
      </c>
      <c r="E32" s="44">
        <f t="shared" ref="E32" si="24">C32*D32/100</f>
        <v>12.5</v>
      </c>
      <c r="F32" s="43">
        <f>VLOOKUP($B32,продукты!$A$2:$L$275,2,FALSE)</f>
        <v>12</v>
      </c>
      <c r="G32" s="45">
        <f>VLOOKUP($B32,продукты!$A$2:$L$275,3,FALSE)</f>
        <v>2</v>
      </c>
      <c r="H32" s="46">
        <f>VLOOKUP($B32,продукты!$A$2:$L$275,4,FALSE)</f>
        <v>63</v>
      </c>
      <c r="I32" s="47">
        <f t="shared" ref="I32" si="25">$C32*F32/100</f>
        <v>0.6</v>
      </c>
      <c r="J32" s="48">
        <f t="shared" ref="J32" si="26">$C32*G32/100</f>
        <v>0.1</v>
      </c>
      <c r="K32" s="49">
        <f t="shared" ref="K32" si="27">$C32*H32/100</f>
        <v>3.15</v>
      </c>
    </row>
    <row r="33" spans="1:11" s="13" customFormat="1" x14ac:dyDescent="0.25">
      <c r="A33" s="239"/>
      <c r="B33" s="41" t="s">
        <v>285</v>
      </c>
      <c r="C33" s="41">
        <v>3</v>
      </c>
      <c r="D33" s="43">
        <f>VLOOKUP($B33,продукты!$A$2:$L$275,5,FALSE)</f>
        <v>0</v>
      </c>
      <c r="E33" s="44">
        <f t="shared" si="22"/>
        <v>0</v>
      </c>
      <c r="F33" s="43">
        <f>VLOOKUP($B33,продукты!$A$2:$L$275,2,FALSE)</f>
        <v>0</v>
      </c>
      <c r="G33" s="45">
        <f>VLOOKUP($B33,продукты!$A$2:$L$275,3,FALSE)</f>
        <v>0</v>
      </c>
      <c r="H33" s="46">
        <f>VLOOKUP($B33,продукты!$A$2:$L$275,4,FALSE)</f>
        <v>0</v>
      </c>
      <c r="I33" s="47">
        <f t="shared" si="23"/>
        <v>0</v>
      </c>
      <c r="J33" s="48">
        <f t="shared" si="21"/>
        <v>0</v>
      </c>
      <c r="K33" s="49">
        <f t="shared" si="21"/>
        <v>0</v>
      </c>
    </row>
    <row r="34" spans="1:11" s="13" customFormat="1" x14ac:dyDescent="0.25">
      <c r="A34" s="239"/>
      <c r="B34" s="41" t="s">
        <v>185</v>
      </c>
      <c r="C34" s="41">
        <v>10</v>
      </c>
      <c r="D34" s="43">
        <f>VLOOKUP($B34,продукты!$A$2:$L$275,5,FALSE)</f>
        <v>400</v>
      </c>
      <c r="E34" s="44">
        <f t="shared" si="22"/>
        <v>40</v>
      </c>
      <c r="F34" s="43">
        <f>VLOOKUP($B34,продукты!$A$2:$L$275,2,FALSE)</f>
        <v>0</v>
      </c>
      <c r="G34" s="45">
        <f>VLOOKUP($B34,продукты!$A$2:$L$275,3,FALSE)</f>
        <v>0</v>
      </c>
      <c r="H34" s="46">
        <f>VLOOKUP($B34,продукты!$A$2:$L$275,4,FALSE)</f>
        <v>99.8</v>
      </c>
      <c r="I34" s="47">
        <f t="shared" si="23"/>
        <v>0</v>
      </c>
      <c r="J34" s="48">
        <f t="shared" si="21"/>
        <v>0</v>
      </c>
      <c r="K34" s="49">
        <f t="shared" si="21"/>
        <v>9.98</v>
      </c>
    </row>
    <row r="35" spans="1:11" s="13" customFormat="1" x14ac:dyDescent="0.25">
      <c r="A35" s="239"/>
      <c r="B35" s="41" t="s">
        <v>360</v>
      </c>
      <c r="C35" s="42">
        <v>30</v>
      </c>
      <c r="D35" s="43">
        <f>VLOOKUP($B35,продукты!$A$2:$L$275,5,FALSE)</f>
        <v>360</v>
      </c>
      <c r="E35" s="44">
        <f t="shared" si="22"/>
        <v>108</v>
      </c>
      <c r="F35" s="43">
        <f>VLOOKUP($B35,продукты!$A$2:$L$275,2,FALSE)</f>
        <v>11</v>
      </c>
      <c r="G35" s="45">
        <f>VLOOKUP($B35,продукты!$A$2:$L$275,3,FALSE)</f>
        <v>1</v>
      </c>
      <c r="H35" s="46">
        <f>VLOOKUP($B35,продукты!$A$2:$L$275,4,FALSE)</f>
        <v>76</v>
      </c>
      <c r="I35" s="47">
        <f t="shared" si="23"/>
        <v>3.3</v>
      </c>
      <c r="J35" s="48">
        <f t="shared" si="21"/>
        <v>0.3</v>
      </c>
      <c r="K35" s="49">
        <f t="shared" si="21"/>
        <v>22.8</v>
      </c>
    </row>
    <row r="36" spans="1:11" s="13" customFormat="1" x14ac:dyDescent="0.25">
      <c r="A36" s="239"/>
      <c r="B36" s="41" t="s">
        <v>328</v>
      </c>
      <c r="C36" s="41">
        <v>10</v>
      </c>
      <c r="D36" s="43">
        <f>VLOOKUP($B36,продукты!$A$2:$L$275,5,FALSE)</f>
        <v>750</v>
      </c>
      <c r="E36" s="44">
        <f t="shared" si="22"/>
        <v>75</v>
      </c>
      <c r="F36" s="43">
        <f>VLOOKUP($B36,продукты!$A$2:$L$275,2,FALSE)</f>
        <v>0.6</v>
      </c>
      <c r="G36" s="45">
        <f>VLOOKUP($B36,продукты!$A$2:$L$275,3,FALSE)</f>
        <v>82.5</v>
      </c>
      <c r="H36" s="46">
        <f>VLOOKUP($B36,продукты!$A$2:$L$275,4,FALSE)</f>
        <v>0.8</v>
      </c>
      <c r="I36" s="47">
        <f t="shared" si="23"/>
        <v>0.06</v>
      </c>
      <c r="J36" s="48">
        <f t="shared" si="21"/>
        <v>8.25</v>
      </c>
      <c r="K36" s="49">
        <f t="shared" si="21"/>
        <v>0.08</v>
      </c>
    </row>
    <row r="37" spans="1:11" s="13" customFormat="1" x14ac:dyDescent="0.25">
      <c r="A37" s="247"/>
      <c r="B37" s="41" t="s">
        <v>46</v>
      </c>
      <c r="C37" s="41">
        <v>20</v>
      </c>
      <c r="D37" s="43">
        <f>VLOOKUP($B37,продукты!$A$2:$L$275,5,FALSE)</f>
        <v>408</v>
      </c>
      <c r="E37" s="44">
        <f t="shared" si="22"/>
        <v>81.599999999999994</v>
      </c>
      <c r="F37" s="43">
        <f>VLOOKUP($B37,продукты!$A$2:$L$275,2,FALSE)</f>
        <v>9.9</v>
      </c>
      <c r="G37" s="45">
        <f>VLOOKUP($B37,продукты!$A$2:$L$275,3,FALSE)</f>
        <v>9.8000000000000007</v>
      </c>
      <c r="H37" s="46">
        <f>VLOOKUP($B37,продукты!$A$2:$L$275,4,FALSE)</f>
        <v>67.7</v>
      </c>
      <c r="I37" s="47">
        <f t="shared" si="23"/>
        <v>1.98</v>
      </c>
      <c r="J37" s="48">
        <f t="shared" si="21"/>
        <v>1.96</v>
      </c>
      <c r="K37" s="49">
        <f t="shared" si="21"/>
        <v>13.54</v>
      </c>
    </row>
    <row r="38" spans="1:11" s="13" customFormat="1" ht="15.75" thickBot="1" x14ac:dyDescent="0.3">
      <c r="A38" s="240"/>
      <c r="B38" s="50" t="s">
        <v>330</v>
      </c>
      <c r="C38" s="50">
        <f>200/8</f>
        <v>25</v>
      </c>
      <c r="D38" s="52">
        <f>VLOOKUP($B38,продукты!$A$2:$L$275,5,FALSE)</f>
        <v>180</v>
      </c>
      <c r="E38" s="53">
        <f t="shared" si="22"/>
        <v>45</v>
      </c>
      <c r="F38" s="52">
        <f>VLOOKUP($B38,продукты!$A$2:$L$275,2,FALSE)</f>
        <v>15.6</v>
      </c>
      <c r="G38" s="54">
        <f>VLOOKUP($B38,продукты!$A$2:$L$275,3,FALSE)</f>
        <v>25.2</v>
      </c>
      <c r="H38" s="55">
        <f>VLOOKUP($B38,продукты!$A$2:$L$275,4,FALSE)</f>
        <v>1</v>
      </c>
      <c r="I38" s="56">
        <f t="shared" si="23"/>
        <v>3.9</v>
      </c>
      <c r="J38" s="57">
        <f t="shared" si="21"/>
        <v>6.3</v>
      </c>
      <c r="K38" s="58">
        <f t="shared" si="21"/>
        <v>0.25</v>
      </c>
    </row>
    <row r="39" spans="1:11" s="13" customFormat="1" x14ac:dyDescent="0.25">
      <c r="A39" s="25"/>
      <c r="B39" s="65" t="s">
        <v>33</v>
      </c>
      <c r="C39" s="66">
        <f>SUM(C30:C38)</f>
        <v>203</v>
      </c>
      <c r="D39" s="67"/>
      <c r="E39" s="68">
        <f>SUM(E30:E38)</f>
        <v>792.30000000000007</v>
      </c>
      <c r="F39" s="67"/>
      <c r="G39" s="69"/>
      <c r="H39" s="70"/>
      <c r="I39" s="71"/>
      <c r="J39" s="72"/>
      <c r="K39" s="73"/>
    </row>
    <row r="40" spans="1:11" s="13" customFormat="1" ht="15.75" thickBot="1" x14ac:dyDescent="0.3">
      <c r="A40" s="11"/>
      <c r="B40" s="74"/>
      <c r="C40" s="75"/>
      <c r="D40" s="76"/>
      <c r="E40" s="77">
        <f>E39/(E14+E26+E39+E48)</f>
        <v>0.33557814485387549</v>
      </c>
      <c r="F40" s="76"/>
      <c r="G40" s="78"/>
      <c r="H40" s="79"/>
      <c r="I40" s="80"/>
      <c r="J40" s="81"/>
      <c r="K40" s="82"/>
    </row>
    <row r="41" spans="1:11" s="13" customFormat="1" x14ac:dyDescent="0.25">
      <c r="A41" s="11"/>
      <c r="B41" s="83"/>
      <c r="C41" s="84"/>
      <c r="D41" s="23"/>
      <c r="E41" s="25"/>
      <c r="F41" s="23"/>
      <c r="G41" s="24"/>
      <c r="H41" s="25"/>
      <c r="I41" s="23"/>
      <c r="J41" s="24"/>
      <c r="K41" s="85"/>
    </row>
    <row r="42" spans="1:11" s="13" customFormat="1" ht="15.75" thickBot="1" x14ac:dyDescent="0.3">
      <c r="A42" s="21"/>
      <c r="B42" s="27"/>
      <c r="C42" s="28"/>
      <c r="D42" s="29"/>
      <c r="E42" s="21"/>
      <c r="F42" s="29"/>
      <c r="G42" s="30"/>
      <c r="H42" s="21"/>
      <c r="I42" s="29"/>
      <c r="J42" s="30"/>
      <c r="K42" s="31"/>
    </row>
    <row r="43" spans="1:11" s="13" customFormat="1" x14ac:dyDescent="0.25">
      <c r="A43" s="238" t="s">
        <v>29</v>
      </c>
      <c r="B43" s="32"/>
      <c r="C43" s="33"/>
      <c r="D43" s="34"/>
      <c r="E43" s="35"/>
      <c r="F43" s="34"/>
      <c r="G43" s="36"/>
      <c r="H43" s="37"/>
      <c r="I43" s="38"/>
      <c r="J43" s="39"/>
      <c r="K43" s="40"/>
    </row>
    <row r="44" spans="1:11" s="13" customFormat="1" ht="15" customHeight="1" x14ac:dyDescent="0.25">
      <c r="A44" s="239"/>
      <c r="B44" s="41" t="s">
        <v>253</v>
      </c>
      <c r="C44" s="42">
        <v>10</v>
      </c>
      <c r="D44" s="43">
        <f>VLOOKUP($B44,продукты!$A$2:$L$275,5,FALSE)</f>
        <v>284</v>
      </c>
      <c r="E44" s="44">
        <f t="shared" ref="E44:E47" si="28">C44*D44/100</f>
        <v>28.4</v>
      </c>
      <c r="F44" s="43">
        <f>VLOOKUP($B44,продукты!$A$2:$L$275,2,FALSE)</f>
        <v>5.2</v>
      </c>
      <c r="G44" s="45">
        <f>VLOOKUP($B44,продукты!$A$2:$L$275,3,FALSE)</f>
        <v>0</v>
      </c>
      <c r="H44" s="46">
        <f>VLOOKUP($B44,продукты!$A$2:$L$275,4,FALSE)</f>
        <v>65.900000000000006</v>
      </c>
      <c r="I44" s="47">
        <f t="shared" ref="I44:K47" si="29">$C44*F44/100</f>
        <v>0.52</v>
      </c>
      <c r="J44" s="48">
        <f t="shared" si="29"/>
        <v>0</v>
      </c>
      <c r="K44" s="49">
        <f t="shared" si="29"/>
        <v>6.59</v>
      </c>
    </row>
    <row r="45" spans="1:11" s="13" customFormat="1" x14ac:dyDescent="0.25">
      <c r="A45" s="239"/>
      <c r="B45" s="41" t="s">
        <v>258</v>
      </c>
      <c r="C45" s="42">
        <v>10</v>
      </c>
      <c r="D45" s="43">
        <f>VLOOKUP($B45,продукты!$A$2:$L$275,5,FALSE)</f>
        <v>272</v>
      </c>
      <c r="E45" s="44">
        <f t="shared" ref="E45" si="30">C45*D45/100</f>
        <v>27.2</v>
      </c>
      <c r="F45" s="43">
        <f>VLOOKUP($B45,продукты!$A$2:$L$275,2,FALSE)</f>
        <v>2.2999999999999998</v>
      </c>
      <c r="G45" s="45">
        <f>VLOOKUP($B45,продукты!$A$2:$L$275,3,FALSE)</f>
        <v>0</v>
      </c>
      <c r="H45" s="46">
        <f>VLOOKUP($B45,продукты!$A$2:$L$275,4,FALSE)</f>
        <v>65.599999999999994</v>
      </c>
      <c r="I45" s="47">
        <f t="shared" ref="I45" si="31">$C45*F45/100</f>
        <v>0.23</v>
      </c>
      <c r="J45" s="48">
        <f t="shared" ref="J45" si="32">$C45*G45/100</f>
        <v>0</v>
      </c>
      <c r="K45" s="49">
        <f t="shared" ref="K45" si="33">$C45*H45/100</f>
        <v>6.56</v>
      </c>
    </row>
    <row r="46" spans="1:11" s="13" customFormat="1" x14ac:dyDescent="0.25">
      <c r="A46" s="239"/>
      <c r="B46" s="41" t="s">
        <v>260</v>
      </c>
      <c r="C46" s="42">
        <v>10</v>
      </c>
      <c r="D46" s="43">
        <f>VLOOKUP($B46,продукты!$A$2:$L$275,5,FALSE)</f>
        <v>636</v>
      </c>
      <c r="E46" s="44">
        <f t="shared" si="28"/>
        <v>63.6</v>
      </c>
      <c r="F46" s="43">
        <f>VLOOKUP($B46,продукты!$A$2:$L$275,2,FALSE)</f>
        <v>14.1</v>
      </c>
      <c r="G46" s="45">
        <f>VLOOKUP($B46,продукты!$A$2:$L$275,3,FALSE)</f>
        <v>60.8</v>
      </c>
      <c r="H46" s="46">
        <f>VLOOKUP($B46,продукты!$A$2:$L$275,4,FALSE)</f>
        <v>7.7</v>
      </c>
      <c r="I46" s="47">
        <f t="shared" si="29"/>
        <v>1.41</v>
      </c>
      <c r="J46" s="48">
        <f t="shared" si="29"/>
        <v>6.08</v>
      </c>
      <c r="K46" s="49">
        <f t="shared" si="29"/>
        <v>0.77</v>
      </c>
    </row>
    <row r="47" spans="1:11" s="13" customFormat="1" ht="15.75" thickBot="1" x14ac:dyDescent="0.3">
      <c r="A47" s="240"/>
      <c r="B47" s="50" t="s">
        <v>196</v>
      </c>
      <c r="C47" s="51">
        <v>30</v>
      </c>
      <c r="D47" s="52">
        <f>VLOOKUP($B47,продукты!$A$2:$L$275,5,FALSE)</f>
        <v>601</v>
      </c>
      <c r="E47" s="53">
        <f t="shared" si="28"/>
        <v>180.3</v>
      </c>
      <c r="F47" s="52">
        <f>VLOOKUP($B47,продукты!$A$2:$L$275,2,FALSE)</f>
        <v>9.9</v>
      </c>
      <c r="G47" s="54">
        <f>VLOOKUP($B47,продукты!$A$2:$L$275,3,FALSE)</f>
        <v>33.6</v>
      </c>
      <c r="H47" s="55">
        <f>VLOOKUP($B47,продукты!$A$2:$L$275,4,FALSE)</f>
        <v>39.700000000000003</v>
      </c>
      <c r="I47" s="56">
        <f t="shared" si="29"/>
        <v>2.97</v>
      </c>
      <c r="J47" s="57">
        <f t="shared" si="29"/>
        <v>10.08</v>
      </c>
      <c r="K47" s="58">
        <f t="shared" si="29"/>
        <v>11.91</v>
      </c>
    </row>
    <row r="48" spans="1:11" s="13" customFormat="1" x14ac:dyDescent="0.25">
      <c r="A48" s="25"/>
      <c r="B48" s="65" t="s">
        <v>34</v>
      </c>
      <c r="C48" s="66">
        <f>SUM(C43:C47)</f>
        <v>60</v>
      </c>
      <c r="D48" s="67"/>
      <c r="E48" s="68">
        <f>SUM(E43:E47)</f>
        <v>299.5</v>
      </c>
      <c r="F48" s="67"/>
      <c r="G48" s="69"/>
      <c r="H48" s="70"/>
      <c r="I48" s="71">
        <f>SUM(I4:I47)</f>
        <v>90.984999999999985</v>
      </c>
      <c r="J48" s="72">
        <f>SUM(J4:J47)</f>
        <v>98.772499999999965</v>
      </c>
      <c r="K48" s="73">
        <f>SUM(K4:K47)</f>
        <v>273.40750000000003</v>
      </c>
    </row>
    <row r="49" spans="1:11" s="13" customFormat="1" ht="15.75" thickBot="1" x14ac:dyDescent="0.3">
      <c r="A49" s="11"/>
      <c r="B49" s="74"/>
      <c r="C49" s="75"/>
      <c r="D49" s="76"/>
      <c r="E49" s="77">
        <f>E48/(E48+E39+E26+E14)</f>
        <v>0.12685302837780599</v>
      </c>
      <c r="F49" s="76"/>
      <c r="G49" s="78"/>
      <c r="H49" s="79"/>
      <c r="I49" s="90">
        <f>I48/(I48+J48+K48)</f>
        <v>0.19644187276672459</v>
      </c>
      <c r="J49" s="91">
        <f>J48/(I48+J48+K48)</f>
        <v>0.21325553528440183</v>
      </c>
      <c r="K49" s="92">
        <f>K48/(I48+J48+K48)</f>
        <v>0.59030259194887358</v>
      </c>
    </row>
    <row r="50" spans="1:11" s="13" customFormat="1" x14ac:dyDescent="0.25">
      <c r="A50" s="11"/>
      <c r="B50" s="83"/>
      <c r="C50" s="84"/>
      <c r="D50" s="23"/>
      <c r="E50" s="25"/>
      <c r="F50" s="23"/>
      <c r="G50" s="24"/>
      <c r="H50" s="86" t="s">
        <v>30</v>
      </c>
      <c r="I50" s="87">
        <v>0.17</v>
      </c>
      <c r="J50" s="88">
        <v>0.17</v>
      </c>
      <c r="K50" s="89">
        <v>0.66</v>
      </c>
    </row>
    <row r="51" spans="1:11" s="13" customFormat="1" x14ac:dyDescent="0.25">
      <c r="A51" s="12"/>
      <c r="B51" s="19" t="s">
        <v>24</v>
      </c>
      <c r="C51" s="18">
        <f>SUM(C14+C26+C39+C48)</f>
        <v>613.5</v>
      </c>
      <c r="D51" s="14" t="s">
        <v>25</v>
      </c>
      <c r="E51" s="16">
        <f>E48+E39+E26+E14</f>
        <v>2361.0000000000005</v>
      </c>
      <c r="F51" s="14" t="s">
        <v>26</v>
      </c>
      <c r="G51" s="10"/>
      <c r="H51" s="12"/>
      <c r="I51" s="14"/>
      <c r="J51" s="10"/>
      <c r="K51" s="15"/>
    </row>
    <row r="52" spans="1:11" s="13" customFormat="1" x14ac:dyDescent="0.25">
      <c r="A52" s="12"/>
      <c r="B52" s="19" t="s">
        <v>27</v>
      </c>
      <c r="C52" s="1">
        <v>650</v>
      </c>
      <c r="D52" s="14" t="s">
        <v>25</v>
      </c>
      <c r="E52" s="12">
        <v>2500</v>
      </c>
      <c r="F52" s="14" t="s">
        <v>26</v>
      </c>
      <c r="G52" s="10"/>
      <c r="H52" s="12"/>
      <c r="I52" s="14"/>
      <c r="J52" s="10"/>
      <c r="K52" s="15"/>
    </row>
    <row r="53" spans="1:11" s="13" customFormat="1" x14ac:dyDescent="0.25">
      <c r="A53" s="12"/>
      <c r="B53" s="20"/>
      <c r="C53" s="1"/>
      <c r="D53" s="14"/>
      <c r="E53" s="12"/>
      <c r="F53" s="14"/>
      <c r="G53" s="243"/>
      <c r="H53" s="243"/>
      <c r="I53" s="243"/>
      <c r="J53" s="243"/>
      <c r="K53" s="15"/>
    </row>
    <row r="54" spans="1:11" x14ac:dyDescent="0.25">
      <c r="B54" s="20" t="s">
        <v>329</v>
      </c>
    </row>
    <row r="55" spans="1:11" x14ac:dyDescent="0.25">
      <c r="B55" s="41" t="s">
        <v>223</v>
      </c>
      <c r="C55" s="42">
        <v>30</v>
      </c>
      <c r="D55" s="43">
        <f>VLOOKUP($B55,продукты!$A$2:$L$275,5,FALSE)</f>
        <v>11</v>
      </c>
      <c r="E55" s="44">
        <f t="shared" ref="E55:E56" si="34">C55*D55/100</f>
        <v>3.3</v>
      </c>
      <c r="F55" s="43">
        <f>VLOOKUP($B55,продукты!$A$2:$L$275,2,FALSE)</f>
        <v>0.8</v>
      </c>
      <c r="G55" s="45">
        <f>VLOOKUP($B55,продукты!$A$2:$L$275,3,FALSE)</f>
        <v>0</v>
      </c>
      <c r="H55" s="46">
        <f>VLOOKUP($B55,продукты!$A$2:$L$275,4,FALSE)</f>
        <v>2</v>
      </c>
      <c r="I55" s="47">
        <f t="shared" ref="I55:K56" si="35">$C55*F55/100</f>
        <v>0.24</v>
      </c>
      <c r="J55" s="48">
        <f t="shared" si="35"/>
        <v>0</v>
      </c>
      <c r="K55" s="49">
        <f t="shared" si="35"/>
        <v>0.6</v>
      </c>
    </row>
    <row r="56" spans="1:11" x14ac:dyDescent="0.25">
      <c r="B56" s="41" t="s">
        <v>224</v>
      </c>
      <c r="C56" s="42">
        <v>30</v>
      </c>
      <c r="D56" s="43">
        <f>VLOOKUP($B56,продукты!$A$2:$L$275,5,FALSE)</f>
        <v>16</v>
      </c>
      <c r="E56" s="44">
        <f t="shared" si="34"/>
        <v>4.8</v>
      </c>
      <c r="F56" s="43">
        <f>VLOOKUP($B56,продукты!$A$2:$L$275,2,FALSE)</f>
        <v>0.8</v>
      </c>
      <c r="G56" s="45">
        <f>VLOOKUP($B56,продукты!$A$2:$L$275,3,FALSE)</f>
        <v>0</v>
      </c>
      <c r="H56" s="46">
        <f>VLOOKUP($B56,продукты!$A$2:$L$275,4,FALSE)</f>
        <v>3.2</v>
      </c>
      <c r="I56" s="47">
        <f t="shared" si="35"/>
        <v>0.24</v>
      </c>
      <c r="J56" s="48">
        <f t="shared" si="35"/>
        <v>0</v>
      </c>
      <c r="K56" s="49">
        <f t="shared" si="35"/>
        <v>0.96</v>
      </c>
    </row>
  </sheetData>
  <mergeCells count="12">
    <mergeCell ref="A1:K1"/>
    <mergeCell ref="A2:A3"/>
    <mergeCell ref="B2:B3"/>
    <mergeCell ref="C2:C3"/>
    <mergeCell ref="D2:E2"/>
    <mergeCell ref="F2:H2"/>
    <mergeCell ref="I2:K2"/>
    <mergeCell ref="A4:A13"/>
    <mergeCell ref="A17:A25"/>
    <mergeCell ref="A30:A38"/>
    <mergeCell ref="A43:A47"/>
    <mergeCell ref="G53:J53"/>
  </mergeCells>
  <dataValidations count="2">
    <dataValidation type="list" allowBlank="1" showInputMessage="1" showErrorMessage="1" sqref="Q9:Q13">
      <formula1>$O$8:$O$16</formula1>
    </dataValidation>
    <dataValidation type="list" allowBlank="1" showInputMessage="1" showErrorMessage="1" sqref="B43:B47 B20:B31 B4:B18 B55:B56 B33:B38">
      <formula1>Ингредиенты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85"/>
  <sheetViews>
    <sheetView zoomScale="120" zoomScaleNormal="120" workbookViewId="0">
      <pane xSplit="1" ySplit="1" topLeftCell="B155" activePane="bottomRight" state="frozen"/>
      <selection pane="topRight" activeCell="B1" sqref="B1"/>
      <selection pane="bottomLeft" activeCell="A2" sqref="A2"/>
      <selection pane="bottomRight" activeCell="B178" sqref="B178"/>
    </sheetView>
  </sheetViews>
  <sheetFormatPr defaultRowHeight="12" x14ac:dyDescent="0.2"/>
  <cols>
    <col min="1" max="1" width="29.7109375" style="3" customWidth="1"/>
    <col min="2" max="2" width="8.140625" style="4" customWidth="1"/>
    <col min="3" max="3" width="7.140625" style="4" customWidth="1"/>
    <col min="4" max="4" width="8.140625" style="4" customWidth="1"/>
    <col min="5" max="5" width="11.140625" style="5" customWidth="1"/>
    <col min="6" max="6" width="9.140625" style="6" customWidth="1"/>
    <col min="7" max="7" width="13.85546875" style="7" customWidth="1"/>
    <col min="8" max="8" width="7" style="97" customWidth="1"/>
    <col min="9" max="9" width="9.42578125" style="97" customWidth="1"/>
    <col min="10" max="10" width="7.85546875" style="97" customWidth="1"/>
    <col min="11" max="11" width="9.140625" style="97" customWidth="1"/>
    <col min="12" max="12" width="6.85546875" style="97" customWidth="1"/>
    <col min="13" max="13" width="9.140625" style="97" customWidth="1"/>
    <col min="14" max="14" width="7.28515625" style="97" customWidth="1"/>
    <col min="15" max="15" width="9" style="97" customWidth="1"/>
    <col min="16" max="16" width="12.5703125" style="97" customWidth="1"/>
    <col min="17" max="17" width="8.28515625" style="97" customWidth="1"/>
    <col min="18" max="18" width="9.140625" style="2"/>
    <col min="19" max="19" width="8.85546875" style="2" customWidth="1"/>
    <col min="20" max="20" width="10" style="97" customWidth="1"/>
    <col min="21" max="16384" width="9.140625" style="2"/>
  </cols>
  <sheetData>
    <row r="1" spans="1:20" ht="40.5" customHeight="1" thickBot="1" x14ac:dyDescent="0.25">
      <c r="A1" s="170" t="s">
        <v>284</v>
      </c>
      <c r="B1" s="171" t="s">
        <v>16</v>
      </c>
      <c r="C1" s="172" t="s">
        <v>17</v>
      </c>
      <c r="D1" s="172" t="s">
        <v>19</v>
      </c>
      <c r="E1" s="173" t="s">
        <v>274</v>
      </c>
      <c r="F1" s="172" t="s">
        <v>276</v>
      </c>
      <c r="G1" s="174" t="s">
        <v>279</v>
      </c>
      <c r="H1" s="175" t="s">
        <v>287</v>
      </c>
      <c r="I1" s="176" t="s">
        <v>291</v>
      </c>
      <c r="J1" s="175" t="s">
        <v>286</v>
      </c>
      <c r="K1" s="176" t="s">
        <v>292</v>
      </c>
      <c r="L1" s="175" t="s">
        <v>288</v>
      </c>
      <c r="M1" s="176" t="s">
        <v>293</v>
      </c>
      <c r="N1" s="175" t="s">
        <v>289</v>
      </c>
      <c r="O1" s="177" t="s">
        <v>294</v>
      </c>
      <c r="P1" s="178" t="s">
        <v>295</v>
      </c>
      <c r="Q1" s="179" t="s">
        <v>296</v>
      </c>
      <c r="R1" s="178" t="s">
        <v>308</v>
      </c>
      <c r="S1" s="178" t="s">
        <v>309</v>
      </c>
      <c r="T1" s="180"/>
    </row>
    <row r="2" spans="1:20" ht="12.75" thickBot="1" x14ac:dyDescent="0.25">
      <c r="A2" s="128" t="s">
        <v>245</v>
      </c>
      <c r="B2" s="123">
        <v>0.5</v>
      </c>
      <c r="C2" s="98">
        <v>0</v>
      </c>
      <c r="D2" s="98">
        <v>10.9</v>
      </c>
      <c r="E2" s="113">
        <v>47</v>
      </c>
      <c r="F2" s="114"/>
      <c r="G2" s="115"/>
      <c r="H2" s="116">
        <f>SUMIF('1,3 день'!$B$4:$B$48,продукты!$A2,'1,3 день'!$C$4:$C$48)</f>
        <v>0</v>
      </c>
      <c r="I2" s="116">
        <f t="shared" ref="I2:I65" si="0">H2*$H$277</f>
        <v>0</v>
      </c>
      <c r="J2" s="116">
        <f>SUMIF('2,4 день'!$B$4:$B$50,продукты!$A2,'2,4 день'!$C$4:$C$50)</f>
        <v>0</v>
      </c>
      <c r="K2" s="116">
        <f t="shared" ref="K2:K65" si="1">J2*$H$277</f>
        <v>0</v>
      </c>
      <c r="L2" s="116">
        <f>SUMIF('5,7 день'!$B$4:$B$51,продукты!$A2,'5,7 день'!$C$4:$C$51)</f>
        <v>0</v>
      </c>
      <c r="M2" s="116">
        <f t="shared" ref="M2:M65" si="2">L2*$L$277</f>
        <v>0</v>
      </c>
      <c r="N2" s="116">
        <f>SUMIF('6,8 день'!$B$4:$B$55,продукты!$A2,'6,8 день'!$C$4:$C$55)</f>
        <v>0</v>
      </c>
      <c r="O2" s="117">
        <f t="shared" ref="O2:O65" si="3">N2*$N$277</f>
        <v>0</v>
      </c>
      <c r="P2" s="112">
        <f t="shared" ref="P2:P4" si="4">I2+K2+M2+O2</f>
        <v>0</v>
      </c>
      <c r="Q2" s="112">
        <f t="shared" ref="Q2:Q65" si="5">P2*$H$278</f>
        <v>0</v>
      </c>
      <c r="T2" s="181"/>
    </row>
    <row r="3" spans="1:20" x14ac:dyDescent="0.2">
      <c r="A3" s="131" t="s">
        <v>253</v>
      </c>
      <c r="B3" s="132">
        <v>5.2</v>
      </c>
      <c r="C3" s="133">
        <v>0</v>
      </c>
      <c r="D3" s="133">
        <v>65.900000000000006</v>
      </c>
      <c r="E3" s="134">
        <v>284</v>
      </c>
      <c r="F3" s="135"/>
      <c r="G3" s="136"/>
      <c r="H3" s="137">
        <f>SUMIF('1,3 день'!$B$4:$B$48,продукты!$A3,'1,3 день'!$C$4:$C$48)</f>
        <v>0</v>
      </c>
      <c r="I3" s="161">
        <f t="shared" si="0"/>
        <v>0</v>
      </c>
      <c r="J3" s="137">
        <f>SUMIF('2,4 день'!$B$4:$B$50,продукты!$A3,'2,4 день'!$C$4:$C$50)</f>
        <v>10</v>
      </c>
      <c r="K3" s="161">
        <f t="shared" si="1"/>
        <v>10</v>
      </c>
      <c r="L3" s="137">
        <f>SUMIF('5,7 день'!$B$4:$B$51,продукты!$A3,'5,7 день'!$C$4:$C$51)</f>
        <v>10</v>
      </c>
      <c r="M3" s="161">
        <f t="shared" si="2"/>
        <v>10</v>
      </c>
      <c r="N3" s="137">
        <f>SUMIF('6,8 день'!$B$4:$B$55,продукты!$A3,'6,8 день'!$C$4:$C$55)</f>
        <v>10</v>
      </c>
      <c r="O3" s="166">
        <f t="shared" si="3"/>
        <v>10</v>
      </c>
      <c r="P3" s="138">
        <f t="shared" si="4"/>
        <v>30</v>
      </c>
      <c r="Q3" s="138">
        <f t="shared" si="5"/>
        <v>240</v>
      </c>
      <c r="S3" s="182"/>
      <c r="T3" s="181"/>
    </row>
    <row r="4" spans="1:20" x14ac:dyDescent="0.2">
      <c r="A4" s="129" t="s">
        <v>252</v>
      </c>
      <c r="B4" s="124">
        <v>5</v>
      </c>
      <c r="C4" s="99">
        <v>0</v>
      </c>
      <c r="D4" s="99">
        <v>67.5</v>
      </c>
      <c r="E4" s="106">
        <v>290</v>
      </c>
      <c r="F4" s="107"/>
      <c r="H4" s="110">
        <f>SUMIF('1,3 день'!$B$4:$B$48,продукты!$A4,'1,3 день'!$C$4:$C$48)</f>
        <v>0</v>
      </c>
      <c r="I4" s="162">
        <f t="shared" si="0"/>
        <v>0</v>
      </c>
      <c r="J4" s="110">
        <f>SUMIF('2,4 день'!$B$4:$B$50,продукты!$A4,'2,4 день'!$C$4:$C$50)</f>
        <v>0</v>
      </c>
      <c r="K4" s="162">
        <f t="shared" si="1"/>
        <v>0</v>
      </c>
      <c r="L4" s="110">
        <f>SUMIF('5,7 день'!$B$4:$B$51,продукты!$A4,'5,7 день'!$C$4:$C$51)</f>
        <v>0</v>
      </c>
      <c r="M4" s="162">
        <f t="shared" si="2"/>
        <v>0</v>
      </c>
      <c r="N4" s="110">
        <f>SUMIF('6,8 день'!$B$4:$B$55,продукты!$A4,'6,8 день'!$C$4:$C$55)</f>
        <v>0</v>
      </c>
      <c r="O4" s="167">
        <f t="shared" si="3"/>
        <v>0</v>
      </c>
      <c r="P4" s="111">
        <f t="shared" si="4"/>
        <v>0</v>
      </c>
      <c r="Q4" s="111">
        <f t="shared" si="5"/>
        <v>0</v>
      </c>
      <c r="T4" s="181"/>
    </row>
    <row r="5" spans="1:20" x14ac:dyDescent="0.2">
      <c r="A5" s="129" t="s">
        <v>264</v>
      </c>
      <c r="B5" s="124">
        <v>3.4</v>
      </c>
      <c r="C5" s="99">
        <v>3.4</v>
      </c>
      <c r="D5" s="99">
        <v>2.6</v>
      </c>
      <c r="E5" s="106">
        <v>54</v>
      </c>
      <c r="F5" s="107"/>
      <c r="H5" s="110">
        <f>SUMIF('1,3 день'!$B$4:$B$48,продукты!$A5,'1,3 день'!$C$4:$C$48)</f>
        <v>0</v>
      </c>
      <c r="I5" s="162">
        <f t="shared" si="0"/>
        <v>0</v>
      </c>
      <c r="J5" s="110">
        <f>SUMIF('2,4 день'!$B$4:$B$50,продукты!$A5,'2,4 день'!$C$4:$C$50)</f>
        <v>0</v>
      </c>
      <c r="K5" s="162">
        <f t="shared" si="1"/>
        <v>0</v>
      </c>
      <c r="L5" s="110">
        <f>SUMIF('5,7 день'!$B$4:$B$51,продукты!$A5,'5,7 день'!$C$4:$C$51)</f>
        <v>0</v>
      </c>
      <c r="M5" s="162">
        <f t="shared" si="2"/>
        <v>0</v>
      </c>
      <c r="N5" s="110">
        <f>SUMIF('6,8 день'!$B$4:$B$55,продукты!$A5,'6,8 день'!$C$4:$C$55)</f>
        <v>0</v>
      </c>
      <c r="O5" s="167">
        <f t="shared" si="3"/>
        <v>0</v>
      </c>
      <c r="P5" s="111">
        <f>I5+K5+M5+O5</f>
        <v>0</v>
      </c>
      <c r="Q5" s="111">
        <f t="shared" si="5"/>
        <v>0</v>
      </c>
      <c r="T5" s="181"/>
    </row>
    <row r="6" spans="1:20" x14ac:dyDescent="0.2">
      <c r="A6" s="129" t="s">
        <v>248</v>
      </c>
      <c r="B6" s="124">
        <v>0.5</v>
      </c>
      <c r="C6" s="99">
        <v>0</v>
      </c>
      <c r="D6" s="99">
        <v>7.7</v>
      </c>
      <c r="E6" s="106">
        <v>33</v>
      </c>
      <c r="F6" s="107"/>
      <c r="H6" s="110">
        <f>SUMIF('1,3 день'!$B$4:$B$48,продукты!$A6,'1,3 день'!$C$4:$C$48)</f>
        <v>0</v>
      </c>
      <c r="I6" s="162">
        <f t="shared" si="0"/>
        <v>0</v>
      </c>
      <c r="J6" s="110">
        <f>SUMIF('2,4 день'!$B$4:$B$50,продукты!$A6,'2,4 день'!$C$4:$C$50)</f>
        <v>0</v>
      </c>
      <c r="K6" s="162">
        <f t="shared" si="1"/>
        <v>0</v>
      </c>
      <c r="L6" s="110">
        <f>SUMIF('5,7 день'!$B$4:$B$51,продукты!$A6,'5,7 день'!$C$4:$C$51)</f>
        <v>0</v>
      </c>
      <c r="M6" s="162">
        <f t="shared" si="2"/>
        <v>0</v>
      </c>
      <c r="N6" s="110">
        <f>SUMIF('6,8 день'!$B$4:$B$55,продукты!$A6,'6,8 день'!$C$4:$C$55)</f>
        <v>0</v>
      </c>
      <c r="O6" s="167">
        <f t="shared" si="3"/>
        <v>0</v>
      </c>
      <c r="P6" s="111">
        <f t="shared" ref="P6:P73" si="6">I6+K6+M6+O6</f>
        <v>0</v>
      </c>
      <c r="Q6" s="111">
        <f t="shared" si="5"/>
        <v>0</v>
      </c>
      <c r="T6" s="181"/>
    </row>
    <row r="7" spans="1:20" x14ac:dyDescent="0.2">
      <c r="A7" s="129" t="s">
        <v>92</v>
      </c>
      <c r="B7" s="124">
        <v>15.1</v>
      </c>
      <c r="C7" s="99">
        <v>27.4</v>
      </c>
      <c r="D7" s="99">
        <v>0</v>
      </c>
      <c r="E7" s="106">
        <v>316</v>
      </c>
      <c r="F7" s="107"/>
      <c r="H7" s="110">
        <f>SUMIF('1,3 день'!$B$4:$B$48,продукты!$A7,'1,3 день'!$C$4:$C$48)</f>
        <v>0</v>
      </c>
      <c r="I7" s="162">
        <f t="shared" si="0"/>
        <v>0</v>
      </c>
      <c r="J7" s="110">
        <f>SUMIF('2,4 день'!$B$4:$B$50,продукты!$A7,'2,4 день'!$C$4:$C$50)</f>
        <v>0</v>
      </c>
      <c r="K7" s="162">
        <f t="shared" si="1"/>
        <v>0</v>
      </c>
      <c r="L7" s="110">
        <f>SUMIF('5,7 день'!$B$4:$B$51,продукты!$A7,'5,7 день'!$C$4:$C$51)</f>
        <v>0</v>
      </c>
      <c r="M7" s="162">
        <f t="shared" si="2"/>
        <v>0</v>
      </c>
      <c r="N7" s="110">
        <f>SUMIF('6,8 день'!$B$4:$B$55,продукты!$A7,'6,8 день'!$C$4:$C$55)</f>
        <v>0</v>
      </c>
      <c r="O7" s="167">
        <f t="shared" si="3"/>
        <v>0</v>
      </c>
      <c r="P7" s="111">
        <f t="shared" si="6"/>
        <v>0</v>
      </c>
      <c r="Q7" s="111">
        <f t="shared" si="5"/>
        <v>0</v>
      </c>
      <c r="T7" s="181"/>
    </row>
    <row r="8" spans="1:20" x14ac:dyDescent="0.2">
      <c r="A8" s="129" t="s">
        <v>116</v>
      </c>
      <c r="B8" s="124">
        <v>15.7</v>
      </c>
      <c r="C8" s="99">
        <v>19.3</v>
      </c>
      <c r="D8" s="99">
        <v>0.3</v>
      </c>
      <c r="E8" s="106">
        <v>245</v>
      </c>
      <c r="F8" s="107"/>
      <c r="H8" s="110">
        <f>SUMIF('1,3 день'!$B$4:$B$48,продукты!$A8,'1,3 день'!$C$4:$C$48)</f>
        <v>0</v>
      </c>
      <c r="I8" s="162">
        <f t="shared" si="0"/>
        <v>0</v>
      </c>
      <c r="J8" s="110">
        <f>SUMIF('2,4 день'!$B$4:$B$50,продукты!$A8,'2,4 день'!$C$4:$C$50)</f>
        <v>0</v>
      </c>
      <c r="K8" s="162">
        <f t="shared" si="1"/>
        <v>0</v>
      </c>
      <c r="L8" s="110">
        <f>SUMIF('5,7 день'!$B$4:$B$51,продукты!$A8,'5,7 день'!$C$4:$C$51)</f>
        <v>0</v>
      </c>
      <c r="M8" s="162">
        <f t="shared" si="2"/>
        <v>0</v>
      </c>
      <c r="N8" s="110">
        <f>SUMIF('6,8 день'!$B$4:$B$55,продукты!$A8,'6,8 день'!$C$4:$C$55)</f>
        <v>0</v>
      </c>
      <c r="O8" s="167">
        <f t="shared" si="3"/>
        <v>0</v>
      </c>
      <c r="P8" s="111">
        <f t="shared" si="6"/>
        <v>0</v>
      </c>
      <c r="Q8" s="111">
        <f t="shared" si="5"/>
        <v>0</v>
      </c>
      <c r="T8" s="181"/>
    </row>
    <row r="9" spans="1:20" x14ac:dyDescent="0.2">
      <c r="A9" s="129" t="s">
        <v>44</v>
      </c>
      <c r="B9" s="124">
        <v>8.6</v>
      </c>
      <c r="C9" s="99">
        <v>0.5</v>
      </c>
      <c r="D9" s="99">
        <v>56.8</v>
      </c>
      <c r="E9" s="106">
        <v>272</v>
      </c>
      <c r="F9" s="107"/>
      <c r="H9" s="110">
        <f>SUMIF('1,3 день'!$B$4:$B$48,продукты!$A9,'1,3 день'!$C$4:$C$48)</f>
        <v>0</v>
      </c>
      <c r="I9" s="162">
        <f t="shared" si="0"/>
        <v>0</v>
      </c>
      <c r="J9" s="110">
        <f>SUMIF('2,4 день'!$B$4:$B$50,продукты!$A9,'2,4 день'!$C$4:$C$50)</f>
        <v>0</v>
      </c>
      <c r="K9" s="162">
        <f t="shared" si="1"/>
        <v>0</v>
      </c>
      <c r="L9" s="110">
        <f>SUMIF('5,7 день'!$B$4:$B$51,продукты!$A9,'5,7 день'!$C$4:$C$51)</f>
        <v>0</v>
      </c>
      <c r="M9" s="162">
        <f t="shared" si="2"/>
        <v>0</v>
      </c>
      <c r="N9" s="110">
        <f>SUMIF('6,8 день'!$B$4:$B$55,продукты!$A9,'6,8 день'!$C$4:$C$55)</f>
        <v>0</v>
      </c>
      <c r="O9" s="167">
        <f t="shared" si="3"/>
        <v>0</v>
      </c>
      <c r="P9" s="111">
        <f t="shared" si="6"/>
        <v>0</v>
      </c>
      <c r="Q9" s="111">
        <f t="shared" si="5"/>
        <v>0</v>
      </c>
      <c r="T9" s="181"/>
    </row>
    <row r="10" spans="1:20" x14ac:dyDescent="0.2">
      <c r="A10" s="129" t="s">
        <v>196</v>
      </c>
      <c r="B10" s="124">
        <v>9.9</v>
      </c>
      <c r="C10" s="99">
        <v>33.6</v>
      </c>
      <c r="D10" s="99">
        <v>39.700000000000003</v>
      </c>
      <c r="E10" s="108">
        <v>601</v>
      </c>
      <c r="F10" s="107"/>
      <c r="H10" s="110">
        <f>SUMIF('1,3 день'!$B$4:$B$48,продукты!$A10,'1,3 день'!$C$4:$C$48)</f>
        <v>0</v>
      </c>
      <c r="I10" s="162">
        <f t="shared" si="0"/>
        <v>0</v>
      </c>
      <c r="J10" s="110">
        <f>SUMIF('2,4 день'!$B$4:$B$50,продукты!$A10,'2,4 день'!$C$4:$C$50)</f>
        <v>0</v>
      </c>
      <c r="K10" s="162">
        <f t="shared" si="1"/>
        <v>0</v>
      </c>
      <c r="L10" s="110">
        <f>SUMIF('5,7 день'!$B$4:$B$51,продукты!$A10,'5,7 день'!$C$4:$C$51)</f>
        <v>30</v>
      </c>
      <c r="M10" s="162">
        <f t="shared" si="2"/>
        <v>30</v>
      </c>
      <c r="N10" s="110">
        <f>SUMIF('6,8 день'!$B$4:$B$55,продукты!$A10,'6,8 день'!$C$4:$C$55)</f>
        <v>30</v>
      </c>
      <c r="O10" s="167">
        <f t="shared" si="3"/>
        <v>30</v>
      </c>
      <c r="P10" s="111">
        <f t="shared" si="6"/>
        <v>60</v>
      </c>
      <c r="Q10" s="111">
        <f t="shared" si="5"/>
        <v>480</v>
      </c>
      <c r="T10" s="183"/>
    </row>
    <row r="11" spans="1:20" x14ac:dyDescent="0.2">
      <c r="A11" s="129" t="s">
        <v>39</v>
      </c>
      <c r="B11" s="124">
        <v>7.5</v>
      </c>
      <c r="C11" s="99">
        <v>1</v>
      </c>
      <c r="D11" s="99">
        <v>49.5</v>
      </c>
      <c r="E11" s="106">
        <v>240</v>
      </c>
      <c r="F11" s="107"/>
      <c r="H11" s="110">
        <f>SUMIF('1,3 день'!$B$4:$B$48,продукты!$A11,'1,3 день'!$C$4:$C$48)</f>
        <v>0</v>
      </c>
      <c r="I11" s="162">
        <f t="shared" si="0"/>
        <v>0</v>
      </c>
      <c r="J11" s="110">
        <f>SUMIF('2,4 день'!$B$4:$B$50,продукты!$A11,'2,4 день'!$C$4:$C$50)</f>
        <v>0</v>
      </c>
      <c r="K11" s="162">
        <f t="shared" si="1"/>
        <v>0</v>
      </c>
      <c r="L11" s="110">
        <f>SUMIF('5,7 день'!$B$4:$B$51,продукты!$A11,'5,7 день'!$C$4:$C$51)</f>
        <v>0</v>
      </c>
      <c r="M11" s="162">
        <f t="shared" si="2"/>
        <v>0</v>
      </c>
      <c r="N11" s="110">
        <f>SUMIF('6,8 день'!$B$4:$B$55,продукты!$A11,'6,8 день'!$C$4:$C$55)</f>
        <v>0</v>
      </c>
      <c r="O11" s="167">
        <f t="shared" si="3"/>
        <v>0</v>
      </c>
      <c r="P11" s="111">
        <f t="shared" si="6"/>
        <v>0</v>
      </c>
      <c r="Q11" s="111">
        <f t="shared" si="5"/>
        <v>0</v>
      </c>
      <c r="T11" s="181"/>
    </row>
    <row r="12" spans="1:20" x14ac:dyDescent="0.2">
      <c r="A12" s="129" t="s">
        <v>158</v>
      </c>
      <c r="B12" s="125">
        <v>23.3</v>
      </c>
      <c r="C12" s="99">
        <v>15.6</v>
      </c>
      <c r="D12" s="99">
        <v>0</v>
      </c>
      <c r="E12" s="106">
        <v>241</v>
      </c>
      <c r="F12" s="107"/>
      <c r="H12" s="110">
        <f>SUMIF('1,3 день'!$B$4:$B$48,продукты!$A12,'1,3 день'!$C$4:$C$48)</f>
        <v>0</v>
      </c>
      <c r="I12" s="162">
        <f t="shared" si="0"/>
        <v>0</v>
      </c>
      <c r="J12" s="110">
        <f>SUMIF('2,4 день'!$B$4:$B$50,продукты!$A12,'2,4 день'!$C$4:$C$50)</f>
        <v>0</v>
      </c>
      <c r="K12" s="162">
        <f t="shared" si="1"/>
        <v>0</v>
      </c>
      <c r="L12" s="110">
        <f>SUMIF('5,7 день'!$B$4:$B$51,продукты!$A12,'5,7 день'!$C$4:$C$51)</f>
        <v>0</v>
      </c>
      <c r="M12" s="162">
        <f t="shared" si="2"/>
        <v>0</v>
      </c>
      <c r="N12" s="110">
        <f>SUMIF('6,8 день'!$B$4:$B$55,продукты!$A12,'6,8 день'!$C$4:$C$55)</f>
        <v>0</v>
      </c>
      <c r="O12" s="167">
        <f t="shared" si="3"/>
        <v>0</v>
      </c>
      <c r="P12" s="111">
        <f t="shared" si="6"/>
        <v>0</v>
      </c>
      <c r="Q12" s="111">
        <f t="shared" si="5"/>
        <v>0</v>
      </c>
      <c r="T12" s="181"/>
    </row>
    <row r="13" spans="1:20" x14ac:dyDescent="0.2">
      <c r="A13" s="129" t="s">
        <v>233</v>
      </c>
      <c r="B13" s="124">
        <v>2.2000000000000002</v>
      </c>
      <c r="C13" s="99">
        <v>4.9000000000000004</v>
      </c>
      <c r="D13" s="99">
        <v>8.8000000000000007</v>
      </c>
      <c r="E13" s="106">
        <v>90</v>
      </c>
      <c r="F13" s="107"/>
      <c r="H13" s="110">
        <f>SUMIF('1,3 день'!$B$4:$B$48,продукты!$A13,'1,3 день'!$C$4:$C$48)</f>
        <v>0</v>
      </c>
      <c r="I13" s="162">
        <f t="shared" si="0"/>
        <v>0</v>
      </c>
      <c r="J13" s="110">
        <f>SUMIF('2,4 день'!$B$4:$B$50,продукты!$A13,'2,4 день'!$C$4:$C$50)</f>
        <v>0</v>
      </c>
      <c r="K13" s="162">
        <f t="shared" si="1"/>
        <v>0</v>
      </c>
      <c r="L13" s="110">
        <f>SUMIF('5,7 день'!$B$4:$B$51,продукты!$A13,'5,7 день'!$C$4:$C$51)</f>
        <v>0</v>
      </c>
      <c r="M13" s="162">
        <f t="shared" si="2"/>
        <v>0</v>
      </c>
      <c r="N13" s="110">
        <f>SUMIF('6,8 день'!$B$4:$B$55,продукты!$A13,'6,8 день'!$C$4:$C$55)</f>
        <v>0</v>
      </c>
      <c r="O13" s="167">
        <f t="shared" si="3"/>
        <v>0</v>
      </c>
      <c r="P13" s="111">
        <f t="shared" si="6"/>
        <v>0</v>
      </c>
      <c r="Q13" s="111">
        <f t="shared" si="5"/>
        <v>0</v>
      </c>
      <c r="T13" s="181"/>
    </row>
    <row r="14" spans="1:20" x14ac:dyDescent="0.2">
      <c r="A14" s="129" t="s">
        <v>74</v>
      </c>
      <c r="B14" s="124">
        <v>15.1</v>
      </c>
      <c r="C14" s="99">
        <v>18</v>
      </c>
      <c r="D14" s="99">
        <v>1.9</v>
      </c>
      <c r="E14" s="106">
        <v>237</v>
      </c>
      <c r="F14" s="107"/>
      <c r="H14" s="110">
        <f>SUMIF('1,3 день'!$B$4:$B$48,продукты!$A14,'1,3 день'!$C$4:$C$48)</f>
        <v>0</v>
      </c>
      <c r="I14" s="162">
        <f t="shared" si="0"/>
        <v>0</v>
      </c>
      <c r="J14" s="110">
        <f>SUMIF('2,4 день'!$B$4:$B$50,продукты!$A14,'2,4 день'!$C$4:$C$50)</f>
        <v>0</v>
      </c>
      <c r="K14" s="162">
        <f t="shared" si="1"/>
        <v>0</v>
      </c>
      <c r="L14" s="110">
        <f>SUMIF('5,7 день'!$B$4:$B$51,продукты!$A14,'5,7 день'!$C$4:$C$51)</f>
        <v>0</v>
      </c>
      <c r="M14" s="162">
        <f t="shared" si="2"/>
        <v>0</v>
      </c>
      <c r="N14" s="110">
        <f>SUMIF('6,8 день'!$B$4:$B$55,продукты!$A14,'6,8 день'!$C$4:$C$55)</f>
        <v>0</v>
      </c>
      <c r="O14" s="167">
        <f t="shared" si="3"/>
        <v>0</v>
      </c>
      <c r="P14" s="111">
        <f t="shared" si="6"/>
        <v>0</v>
      </c>
      <c r="Q14" s="111">
        <f t="shared" si="5"/>
        <v>0</v>
      </c>
      <c r="T14" s="181"/>
    </row>
    <row r="15" spans="1:20" x14ac:dyDescent="0.2">
      <c r="A15" s="129" t="s">
        <v>38</v>
      </c>
      <c r="B15" s="124">
        <v>7.9</v>
      </c>
      <c r="C15" s="99">
        <v>1.9</v>
      </c>
      <c r="D15" s="99">
        <v>53</v>
      </c>
      <c r="E15" s="106">
        <v>270</v>
      </c>
      <c r="F15" s="107"/>
      <c r="H15" s="110">
        <f>SUMIF('1,3 день'!$B$4:$B$48,продукты!$A15,'1,3 день'!$C$4:$C$48)</f>
        <v>0</v>
      </c>
      <c r="I15" s="162">
        <f t="shared" si="0"/>
        <v>0</v>
      </c>
      <c r="J15" s="110">
        <f>SUMIF('2,4 день'!$B$4:$B$50,продукты!$A15,'2,4 день'!$C$4:$C$50)</f>
        <v>0</v>
      </c>
      <c r="K15" s="162">
        <f t="shared" si="1"/>
        <v>0</v>
      </c>
      <c r="L15" s="110">
        <f>SUMIF('5,7 день'!$B$4:$B$51,продукты!$A15,'5,7 день'!$C$4:$C$51)</f>
        <v>0</v>
      </c>
      <c r="M15" s="162">
        <f t="shared" si="2"/>
        <v>0</v>
      </c>
      <c r="N15" s="110">
        <f>SUMIF('6,8 день'!$B$4:$B$55,продукты!$A15,'6,8 день'!$C$4:$C$55)</f>
        <v>0</v>
      </c>
      <c r="O15" s="167">
        <f t="shared" si="3"/>
        <v>0</v>
      </c>
      <c r="P15" s="111">
        <f t="shared" si="6"/>
        <v>0</v>
      </c>
      <c r="Q15" s="111">
        <f t="shared" si="5"/>
        <v>0</v>
      </c>
      <c r="T15" s="181"/>
    </row>
    <row r="16" spans="1:20" x14ac:dyDescent="0.2">
      <c r="A16" s="129" t="s">
        <v>210</v>
      </c>
      <c r="B16" s="124">
        <v>0.3</v>
      </c>
      <c r="C16" s="99">
        <v>0</v>
      </c>
      <c r="D16" s="104">
        <v>74.2</v>
      </c>
      <c r="E16" s="106">
        <v>300</v>
      </c>
      <c r="F16" s="107"/>
      <c r="H16" s="110">
        <f>SUMIF('1,3 день'!$B$4:$B$48,продукты!$A16,'1,3 день'!$C$4:$C$48)</f>
        <v>0</v>
      </c>
      <c r="I16" s="162">
        <f t="shared" si="0"/>
        <v>0</v>
      </c>
      <c r="J16" s="110">
        <f>SUMIF('2,4 день'!$B$4:$B$50,продукты!$A16,'2,4 день'!$C$4:$C$50)</f>
        <v>0</v>
      </c>
      <c r="K16" s="162">
        <f t="shared" si="1"/>
        <v>0</v>
      </c>
      <c r="L16" s="110">
        <f>SUMIF('5,7 день'!$B$4:$B$51,продукты!$A16,'5,7 день'!$C$4:$C$51)</f>
        <v>0</v>
      </c>
      <c r="M16" s="162">
        <f t="shared" si="2"/>
        <v>0</v>
      </c>
      <c r="N16" s="110">
        <f>SUMIF('6,8 день'!$B$4:$B$55,продукты!$A16,'6,8 день'!$C$4:$C$55)</f>
        <v>0</v>
      </c>
      <c r="O16" s="167">
        <f t="shared" si="3"/>
        <v>0</v>
      </c>
      <c r="P16" s="111">
        <f t="shared" si="6"/>
        <v>0</v>
      </c>
      <c r="Q16" s="111">
        <f t="shared" si="5"/>
        <v>0</v>
      </c>
      <c r="T16" s="181"/>
    </row>
    <row r="17" spans="1:20" x14ac:dyDescent="0.2">
      <c r="A17" s="129" t="s">
        <v>311</v>
      </c>
      <c r="B17" s="124">
        <v>6.5</v>
      </c>
      <c r="C17" s="99">
        <v>30</v>
      </c>
      <c r="D17" s="200">
        <v>59</v>
      </c>
      <c r="E17" s="106">
        <v>530</v>
      </c>
      <c r="F17" s="107"/>
      <c r="H17" s="110">
        <f>SUMIF('1,3 день'!$B$4:$B$48,продукты!$A17,'1,3 день'!$C$4:$C$48)</f>
        <v>0</v>
      </c>
      <c r="I17" s="162">
        <f t="shared" si="0"/>
        <v>0</v>
      </c>
      <c r="J17" s="110">
        <f>SUMIF('2,4 день'!$B$4:$B$50,продукты!$A17,'2,4 день'!$C$4:$C$50)</f>
        <v>0</v>
      </c>
      <c r="K17" s="162">
        <f t="shared" si="1"/>
        <v>0</v>
      </c>
      <c r="L17" s="110">
        <f>SUMIF('5,7 день'!$B$4:$B$51,продукты!$A17,'5,7 день'!$C$4:$C$51)</f>
        <v>0</v>
      </c>
      <c r="M17" s="162">
        <f t="shared" si="2"/>
        <v>0</v>
      </c>
      <c r="N17" s="110">
        <f>SUMIF('6,8 день'!$B$4:$B$55,продукты!$A17,'6,8 день'!$C$4:$C$55)</f>
        <v>30</v>
      </c>
      <c r="O17" s="167">
        <f t="shared" si="3"/>
        <v>30</v>
      </c>
      <c r="P17" s="111">
        <f t="shared" ref="P17" si="7">I17+K17+M17+O17</f>
        <v>30</v>
      </c>
      <c r="Q17" s="111">
        <f t="shared" si="5"/>
        <v>240</v>
      </c>
      <c r="T17" s="181"/>
    </row>
    <row r="18" spans="1:20" x14ac:dyDescent="0.2">
      <c r="A18" s="129" t="s">
        <v>310</v>
      </c>
      <c r="B18" s="124">
        <v>5.5</v>
      </c>
      <c r="C18" s="99">
        <v>32</v>
      </c>
      <c r="D18" s="200">
        <v>56</v>
      </c>
      <c r="E18" s="106">
        <v>540</v>
      </c>
      <c r="F18" s="107"/>
      <c r="H18" s="110">
        <f>SUMIF('1,3 день'!$B$4:$B$48,продукты!$A18,'1,3 день'!$C$4:$C$48)</f>
        <v>0</v>
      </c>
      <c r="I18" s="162">
        <f t="shared" si="0"/>
        <v>0</v>
      </c>
      <c r="J18" s="110">
        <f>SUMIF('2,4 день'!$B$4:$B$50,продукты!$A18,'2,4 день'!$C$4:$C$50)</f>
        <v>0</v>
      </c>
      <c r="K18" s="162">
        <f t="shared" si="1"/>
        <v>0</v>
      </c>
      <c r="L18" s="110">
        <f>SUMIF('5,7 день'!$B$4:$B$51,продукты!$A18,'5,7 день'!$C$4:$C$51)</f>
        <v>0</v>
      </c>
      <c r="M18" s="162">
        <f t="shared" si="2"/>
        <v>0</v>
      </c>
      <c r="N18" s="110">
        <f>SUMIF('6,8 день'!$B$4:$B$55,продукты!$A18,'6,8 день'!$C$4:$C$55)</f>
        <v>0</v>
      </c>
      <c r="O18" s="167">
        <f t="shared" si="3"/>
        <v>0</v>
      </c>
      <c r="P18" s="111">
        <f t="shared" ref="P18" si="8">I18+K18+M18+O18</f>
        <v>0</v>
      </c>
      <c r="Q18" s="111">
        <f t="shared" si="5"/>
        <v>0</v>
      </c>
      <c r="T18" s="181"/>
    </row>
    <row r="19" spans="1:20" x14ac:dyDescent="0.2">
      <c r="A19" s="129" t="s">
        <v>106</v>
      </c>
      <c r="B19" s="124">
        <v>14.4</v>
      </c>
      <c r="C19" s="99">
        <v>33</v>
      </c>
      <c r="D19" s="99">
        <v>0</v>
      </c>
      <c r="E19" s="106">
        <v>365</v>
      </c>
      <c r="F19" s="107"/>
      <c r="H19" s="110">
        <f>SUMIF('1,3 день'!$B$4:$B$48,продукты!$A19,'1,3 день'!$C$4:$C$48)</f>
        <v>0</v>
      </c>
      <c r="I19" s="162">
        <f t="shared" si="0"/>
        <v>0</v>
      </c>
      <c r="J19" s="110">
        <f>SUMIF('2,4 день'!$B$4:$B$50,продукты!$A19,'2,4 день'!$C$4:$C$50)</f>
        <v>0</v>
      </c>
      <c r="K19" s="162">
        <f t="shared" si="1"/>
        <v>0</v>
      </c>
      <c r="L19" s="110">
        <f>SUMIF('5,7 день'!$B$4:$B$51,продукты!$A19,'5,7 день'!$C$4:$C$51)</f>
        <v>0</v>
      </c>
      <c r="M19" s="162">
        <f t="shared" si="2"/>
        <v>0</v>
      </c>
      <c r="N19" s="110">
        <f>SUMIF('6,8 день'!$B$4:$B$55,продукты!$A19,'6,8 день'!$C$4:$C$55)</f>
        <v>0</v>
      </c>
      <c r="O19" s="167">
        <f t="shared" si="3"/>
        <v>0</v>
      </c>
      <c r="P19" s="111">
        <f t="shared" si="6"/>
        <v>0</v>
      </c>
      <c r="Q19" s="111">
        <f t="shared" si="5"/>
        <v>0</v>
      </c>
      <c r="T19" s="181"/>
    </row>
    <row r="20" spans="1:20" x14ac:dyDescent="0.2">
      <c r="A20" s="129" t="s">
        <v>254</v>
      </c>
      <c r="B20" s="124">
        <v>1.8</v>
      </c>
      <c r="C20" s="99">
        <v>0</v>
      </c>
      <c r="D20" s="104">
        <v>70.900000000000006</v>
      </c>
      <c r="E20" s="106">
        <v>291</v>
      </c>
      <c r="F20" s="107"/>
      <c r="H20" s="110">
        <f>SUMIF('1,3 день'!$B$4:$B$48,продукты!$A20,'1,3 день'!$C$4:$C$48)</f>
        <v>0</v>
      </c>
      <c r="I20" s="162">
        <f t="shared" si="0"/>
        <v>0</v>
      </c>
      <c r="J20" s="110">
        <f>SUMIF('2,4 день'!$B$4:$B$50,продукты!$A20,'2,4 день'!$C$4:$C$50)</f>
        <v>0</v>
      </c>
      <c r="K20" s="162">
        <f t="shared" si="1"/>
        <v>0</v>
      </c>
      <c r="L20" s="110">
        <f>SUMIF('5,7 день'!$B$4:$B$51,продукты!$A20,'5,7 день'!$C$4:$C$51)</f>
        <v>0</v>
      </c>
      <c r="M20" s="162">
        <f t="shared" si="2"/>
        <v>0</v>
      </c>
      <c r="N20" s="110">
        <f>SUMIF('6,8 день'!$B$4:$B$55,продукты!$A20,'6,8 день'!$C$4:$C$55)</f>
        <v>0</v>
      </c>
      <c r="O20" s="167">
        <f t="shared" si="3"/>
        <v>0</v>
      </c>
      <c r="P20" s="111">
        <f t="shared" si="6"/>
        <v>0</v>
      </c>
      <c r="Q20" s="111">
        <f t="shared" si="5"/>
        <v>0</v>
      </c>
      <c r="T20" s="181"/>
    </row>
    <row r="21" spans="1:20" x14ac:dyDescent="0.2">
      <c r="A21" s="129" t="s">
        <v>255</v>
      </c>
      <c r="B21" s="124">
        <v>2.2999999999999998</v>
      </c>
      <c r="C21" s="99">
        <v>0</v>
      </c>
      <c r="D21" s="104">
        <v>71.2</v>
      </c>
      <c r="E21" s="106">
        <v>294</v>
      </c>
      <c r="F21" s="107"/>
      <c r="H21" s="110">
        <f>SUMIF('1,3 день'!$B$4:$B$48,продукты!$A21,'1,3 день'!$C$4:$C$48)</f>
        <v>0</v>
      </c>
      <c r="I21" s="162">
        <f t="shared" si="0"/>
        <v>0</v>
      </c>
      <c r="J21" s="110">
        <f>SUMIF('2,4 день'!$B$4:$B$50,продукты!$A21,'2,4 день'!$C$4:$C$50)</f>
        <v>0</v>
      </c>
      <c r="K21" s="162">
        <f t="shared" si="1"/>
        <v>0</v>
      </c>
      <c r="L21" s="110">
        <f>SUMIF('5,7 день'!$B$4:$B$51,продукты!$A21,'5,7 день'!$C$4:$C$51)</f>
        <v>0</v>
      </c>
      <c r="M21" s="162">
        <f t="shared" si="2"/>
        <v>0</v>
      </c>
      <c r="N21" s="110">
        <f>SUMIF('6,8 день'!$B$4:$B$55,продукты!$A21,'6,8 день'!$C$4:$C$55)</f>
        <v>0</v>
      </c>
      <c r="O21" s="167">
        <f t="shared" si="3"/>
        <v>0</v>
      </c>
      <c r="P21" s="111">
        <f t="shared" si="6"/>
        <v>0</v>
      </c>
      <c r="Q21" s="111">
        <f t="shared" si="5"/>
        <v>0</v>
      </c>
      <c r="T21" s="181"/>
    </row>
    <row r="22" spans="1:20" x14ac:dyDescent="0.2">
      <c r="A22" s="129" t="s">
        <v>172</v>
      </c>
      <c r="B22" s="125">
        <v>46.4</v>
      </c>
      <c r="C22" s="99">
        <v>5.5</v>
      </c>
      <c r="D22" s="99">
        <v>0</v>
      </c>
      <c r="E22" s="106">
        <v>235</v>
      </c>
      <c r="F22" s="107"/>
      <c r="H22" s="110">
        <f>SUMIF('1,3 день'!$B$4:$B$48,продукты!$A22,'1,3 день'!$C$4:$C$48)</f>
        <v>0</v>
      </c>
      <c r="I22" s="162">
        <f t="shared" si="0"/>
        <v>0</v>
      </c>
      <c r="J22" s="110">
        <f>SUMIF('2,4 день'!$B$4:$B$50,продукты!$A22,'2,4 день'!$C$4:$C$50)</f>
        <v>0</v>
      </c>
      <c r="K22" s="162">
        <f t="shared" si="1"/>
        <v>0</v>
      </c>
      <c r="L22" s="110">
        <f>SUMIF('5,7 день'!$B$4:$B$51,продукты!$A22,'5,7 день'!$C$4:$C$51)</f>
        <v>0</v>
      </c>
      <c r="M22" s="162">
        <f t="shared" si="2"/>
        <v>0</v>
      </c>
      <c r="N22" s="110">
        <f>SUMIF('6,8 день'!$B$4:$B$55,продукты!$A22,'6,8 день'!$C$4:$C$55)</f>
        <v>0</v>
      </c>
      <c r="O22" s="167">
        <f t="shared" si="3"/>
        <v>0</v>
      </c>
      <c r="P22" s="111">
        <f t="shared" si="6"/>
        <v>0</v>
      </c>
      <c r="Q22" s="111">
        <f t="shared" si="5"/>
        <v>0</v>
      </c>
      <c r="T22" s="181"/>
    </row>
    <row r="23" spans="1:20" x14ac:dyDescent="0.2">
      <c r="A23" s="129" t="s">
        <v>171</v>
      </c>
      <c r="B23" s="125">
        <v>21.1</v>
      </c>
      <c r="C23" s="99">
        <v>6.3</v>
      </c>
      <c r="D23" s="99">
        <v>0</v>
      </c>
      <c r="E23" s="106">
        <v>181</v>
      </c>
      <c r="F23" s="107"/>
      <c r="H23" s="110">
        <f>SUMIF('1,3 день'!$B$4:$B$48,продукты!$A23,'1,3 день'!$C$4:$C$48)</f>
        <v>0</v>
      </c>
      <c r="I23" s="162">
        <f t="shared" si="0"/>
        <v>0</v>
      </c>
      <c r="J23" s="110">
        <f>SUMIF('2,4 день'!$B$4:$B$50,продукты!$A23,'2,4 день'!$C$4:$C$50)</f>
        <v>0</v>
      </c>
      <c r="K23" s="162">
        <f t="shared" si="1"/>
        <v>0</v>
      </c>
      <c r="L23" s="110">
        <f>SUMIF('5,7 день'!$B$4:$B$51,продукты!$A23,'5,7 день'!$C$4:$C$51)</f>
        <v>0</v>
      </c>
      <c r="M23" s="162">
        <f t="shared" si="2"/>
        <v>0</v>
      </c>
      <c r="N23" s="110">
        <f>SUMIF('6,8 день'!$B$4:$B$55,продукты!$A23,'6,8 день'!$C$4:$C$55)</f>
        <v>0</v>
      </c>
      <c r="O23" s="167">
        <f t="shared" si="3"/>
        <v>0</v>
      </c>
      <c r="P23" s="111">
        <f t="shared" si="6"/>
        <v>0</v>
      </c>
      <c r="Q23" s="111">
        <f t="shared" si="5"/>
        <v>0</v>
      </c>
      <c r="T23" s="181"/>
    </row>
    <row r="24" spans="1:20" x14ac:dyDescent="0.2">
      <c r="A24" s="129" t="s">
        <v>146</v>
      </c>
      <c r="B24" s="125">
        <v>42.9</v>
      </c>
      <c r="C24" s="99">
        <v>5.8</v>
      </c>
      <c r="D24" s="99">
        <v>0</v>
      </c>
      <c r="E24" s="106">
        <v>229</v>
      </c>
      <c r="F24" s="107"/>
      <c r="H24" s="110">
        <f>SUMIF('1,3 день'!$B$4:$B$48,продукты!$A24,'1,3 день'!$C$4:$C$48)</f>
        <v>0</v>
      </c>
      <c r="I24" s="162">
        <f t="shared" si="0"/>
        <v>0</v>
      </c>
      <c r="J24" s="110">
        <f>SUMIF('2,4 день'!$B$4:$B$50,продукты!$A24,'2,4 день'!$C$4:$C$50)</f>
        <v>0</v>
      </c>
      <c r="K24" s="162">
        <f t="shared" si="1"/>
        <v>0</v>
      </c>
      <c r="L24" s="110">
        <f>SUMIF('5,7 день'!$B$4:$B$51,продукты!$A24,'5,7 день'!$C$4:$C$51)</f>
        <v>0</v>
      </c>
      <c r="M24" s="162">
        <f t="shared" si="2"/>
        <v>0</v>
      </c>
      <c r="N24" s="110">
        <f>SUMIF('6,8 день'!$B$4:$B$55,продукты!$A24,'6,8 день'!$C$4:$C$55)</f>
        <v>0</v>
      </c>
      <c r="O24" s="167">
        <f t="shared" si="3"/>
        <v>0</v>
      </c>
      <c r="P24" s="111">
        <f t="shared" si="6"/>
        <v>0</v>
      </c>
      <c r="Q24" s="111">
        <f t="shared" si="5"/>
        <v>0</v>
      </c>
      <c r="T24" s="181"/>
    </row>
    <row r="25" spans="1:20" x14ac:dyDescent="0.2">
      <c r="A25" s="129" t="s">
        <v>43</v>
      </c>
      <c r="B25" s="124">
        <v>12.7</v>
      </c>
      <c r="C25" s="99">
        <v>0</v>
      </c>
      <c r="D25" s="99">
        <v>68.8</v>
      </c>
      <c r="E25" s="106">
        <v>334</v>
      </c>
      <c r="F25" s="107"/>
      <c r="H25" s="110">
        <f>SUMIF('1,3 день'!$B$4:$B$48,продукты!$A25,'1,3 день'!$C$4:$C$48)</f>
        <v>0</v>
      </c>
      <c r="I25" s="162">
        <f t="shared" si="0"/>
        <v>0</v>
      </c>
      <c r="J25" s="110">
        <f>SUMIF('2,4 день'!$B$4:$B$50,продукты!$A25,'2,4 день'!$C$4:$C$50)</f>
        <v>0</v>
      </c>
      <c r="K25" s="162">
        <f t="shared" si="1"/>
        <v>0</v>
      </c>
      <c r="L25" s="110">
        <f>SUMIF('5,7 день'!$B$4:$B$51,продукты!$A25,'5,7 день'!$C$4:$C$51)</f>
        <v>0</v>
      </c>
      <c r="M25" s="162">
        <f t="shared" si="2"/>
        <v>0</v>
      </c>
      <c r="N25" s="110">
        <f>SUMIF('6,8 день'!$B$4:$B$55,продукты!$A25,'6,8 день'!$C$4:$C$55)</f>
        <v>0</v>
      </c>
      <c r="O25" s="167">
        <f t="shared" si="3"/>
        <v>0</v>
      </c>
      <c r="P25" s="111">
        <f t="shared" si="6"/>
        <v>0</v>
      </c>
      <c r="Q25" s="111">
        <f t="shared" si="5"/>
        <v>0</v>
      </c>
      <c r="T25" s="181"/>
    </row>
    <row r="26" spans="1:20" x14ac:dyDescent="0.2">
      <c r="A26" s="129" t="s">
        <v>360</v>
      </c>
      <c r="B26" s="124">
        <v>11</v>
      </c>
      <c r="C26" s="99">
        <v>1</v>
      </c>
      <c r="D26" s="99">
        <v>76</v>
      </c>
      <c r="E26" s="106">
        <v>360</v>
      </c>
      <c r="F26" s="107"/>
      <c r="H26" s="110">
        <f>SUMIF('1,3 день'!$B$4:$B$48,продукты!$A26,'1,3 день'!$C$4:$C$48)</f>
        <v>0</v>
      </c>
      <c r="I26" s="162">
        <f t="shared" si="0"/>
        <v>0</v>
      </c>
      <c r="J26" s="110">
        <f>SUMIF('2,4 день'!$B$4:$B$50,продукты!$A26,'2,4 день'!$C$4:$C$50)</f>
        <v>0</v>
      </c>
      <c r="K26" s="162">
        <f t="shared" si="1"/>
        <v>0</v>
      </c>
      <c r="L26" s="110">
        <f>SUMIF('5,7 день'!$B$4:$B$51,продукты!$A26,'5,7 день'!$C$4:$C$51)</f>
        <v>30</v>
      </c>
      <c r="M26" s="162">
        <f t="shared" si="2"/>
        <v>30</v>
      </c>
      <c r="N26" s="110">
        <f>SUMIF('6,8 день'!$B$4:$B$55,продукты!$A26,'6,8 день'!$C$4:$C$55)</f>
        <v>60</v>
      </c>
      <c r="O26" s="167">
        <f t="shared" si="3"/>
        <v>60</v>
      </c>
      <c r="P26" s="111">
        <f t="shared" ref="P26" si="9">I26+K26+M26+O26</f>
        <v>90</v>
      </c>
      <c r="Q26" s="111">
        <f t="shared" si="5"/>
        <v>720</v>
      </c>
      <c r="R26" s="2">
        <v>185</v>
      </c>
      <c r="T26" s="181"/>
    </row>
    <row r="27" spans="1:20" x14ac:dyDescent="0.2">
      <c r="A27" s="129" t="s">
        <v>89</v>
      </c>
      <c r="B27" s="124">
        <v>16.600000000000001</v>
      </c>
      <c r="C27" s="99">
        <v>20.8</v>
      </c>
      <c r="D27" s="99">
        <v>0</v>
      </c>
      <c r="E27" s="106">
        <v>261</v>
      </c>
      <c r="F27" s="107"/>
      <c r="H27" s="110">
        <f>SUMIF('1,3 день'!$B$4:$B$48,продукты!$A27,'1,3 день'!$C$4:$C$48)</f>
        <v>0</v>
      </c>
      <c r="I27" s="162">
        <f t="shared" si="0"/>
        <v>0</v>
      </c>
      <c r="J27" s="110">
        <f>SUMIF('2,4 день'!$B$4:$B$50,продукты!$A27,'2,4 день'!$C$4:$C$50)</f>
        <v>0</v>
      </c>
      <c r="K27" s="162">
        <f t="shared" si="1"/>
        <v>0</v>
      </c>
      <c r="L27" s="110">
        <f>SUMIF('5,7 день'!$B$4:$B$51,продукты!$A27,'5,7 день'!$C$4:$C$51)</f>
        <v>0</v>
      </c>
      <c r="M27" s="162">
        <f t="shared" si="2"/>
        <v>0</v>
      </c>
      <c r="N27" s="110">
        <f>SUMIF('6,8 день'!$B$4:$B$55,продукты!$A27,'6,8 день'!$C$4:$C$55)</f>
        <v>0</v>
      </c>
      <c r="O27" s="167">
        <f t="shared" si="3"/>
        <v>0</v>
      </c>
      <c r="P27" s="111">
        <f t="shared" si="6"/>
        <v>0</v>
      </c>
      <c r="Q27" s="111">
        <f t="shared" si="5"/>
        <v>0</v>
      </c>
      <c r="T27" s="181"/>
    </row>
    <row r="28" spans="1:20" x14ac:dyDescent="0.2">
      <c r="A28" s="129" t="s">
        <v>124</v>
      </c>
      <c r="B28" s="124">
        <v>6.8</v>
      </c>
      <c r="C28" s="99">
        <v>5.4</v>
      </c>
      <c r="D28" s="99">
        <v>10.199999999999999</v>
      </c>
      <c r="E28" s="106">
        <v>119</v>
      </c>
      <c r="F28" s="107"/>
      <c r="H28" s="110">
        <f>SUMIF('1,3 день'!$B$4:$B$48,продукты!$A28,'1,3 день'!$C$4:$C$48)</f>
        <v>0</v>
      </c>
      <c r="I28" s="162">
        <f t="shared" si="0"/>
        <v>0</v>
      </c>
      <c r="J28" s="110">
        <f>SUMIF('2,4 день'!$B$4:$B$50,продукты!$A28,'2,4 день'!$C$4:$C$50)</f>
        <v>0</v>
      </c>
      <c r="K28" s="162">
        <f t="shared" si="1"/>
        <v>0</v>
      </c>
      <c r="L28" s="110">
        <f>SUMIF('5,7 день'!$B$4:$B$51,продукты!$A28,'5,7 день'!$C$4:$C$51)</f>
        <v>0</v>
      </c>
      <c r="M28" s="162">
        <f t="shared" si="2"/>
        <v>0</v>
      </c>
      <c r="N28" s="110">
        <f>SUMIF('6,8 день'!$B$4:$B$55,продукты!$A28,'6,8 день'!$C$4:$C$55)</f>
        <v>0</v>
      </c>
      <c r="O28" s="167">
        <f t="shared" si="3"/>
        <v>0</v>
      </c>
      <c r="P28" s="111">
        <f t="shared" si="6"/>
        <v>0</v>
      </c>
      <c r="Q28" s="111">
        <f t="shared" si="5"/>
        <v>0</v>
      </c>
      <c r="T28" s="181"/>
    </row>
    <row r="29" spans="1:20" x14ac:dyDescent="0.2">
      <c r="A29" s="129" t="s">
        <v>123</v>
      </c>
      <c r="B29" s="124">
        <v>9.3000000000000007</v>
      </c>
      <c r="C29" s="99">
        <v>4.2</v>
      </c>
      <c r="D29" s="99">
        <v>10.199999999999999</v>
      </c>
      <c r="E29" s="106">
        <v>119</v>
      </c>
      <c r="F29" s="107"/>
      <c r="H29" s="110">
        <f>SUMIF('1,3 день'!$B$4:$B$48,продукты!$A29,'1,3 день'!$C$4:$C$48)</f>
        <v>0</v>
      </c>
      <c r="I29" s="162">
        <f t="shared" si="0"/>
        <v>0</v>
      </c>
      <c r="J29" s="110">
        <f>SUMIF('2,4 день'!$B$4:$B$50,продукты!$A29,'2,4 день'!$C$4:$C$50)</f>
        <v>0</v>
      </c>
      <c r="K29" s="162">
        <f t="shared" si="1"/>
        <v>0</v>
      </c>
      <c r="L29" s="110">
        <f>SUMIF('5,7 день'!$B$4:$B$51,продукты!$A29,'5,7 день'!$C$4:$C$51)</f>
        <v>0</v>
      </c>
      <c r="M29" s="162">
        <f t="shared" si="2"/>
        <v>0</v>
      </c>
      <c r="N29" s="110">
        <f>SUMIF('6,8 день'!$B$4:$B$55,продукты!$A29,'6,8 день'!$C$4:$C$55)</f>
        <v>0</v>
      </c>
      <c r="O29" s="167">
        <f t="shared" si="3"/>
        <v>0</v>
      </c>
      <c r="P29" s="111">
        <f t="shared" si="6"/>
        <v>0</v>
      </c>
      <c r="Q29" s="111">
        <f t="shared" si="5"/>
        <v>0</v>
      </c>
      <c r="T29" s="181"/>
    </row>
    <row r="30" spans="1:20" x14ac:dyDescent="0.2">
      <c r="A30" s="129" t="s">
        <v>125</v>
      </c>
      <c r="B30" s="124">
        <v>10.199999999999999</v>
      </c>
      <c r="C30" s="99">
        <v>6.3</v>
      </c>
      <c r="D30" s="99">
        <v>9.5</v>
      </c>
      <c r="E30" s="106">
        <v>139</v>
      </c>
      <c r="F30" s="107"/>
      <c r="H30" s="110">
        <f>SUMIF('1,3 день'!$B$4:$B$48,продукты!$A30,'1,3 день'!$C$4:$C$48)</f>
        <v>0</v>
      </c>
      <c r="I30" s="162">
        <f t="shared" si="0"/>
        <v>0</v>
      </c>
      <c r="J30" s="110">
        <f>SUMIF('2,4 день'!$B$4:$B$50,продукты!$A30,'2,4 день'!$C$4:$C$50)</f>
        <v>0</v>
      </c>
      <c r="K30" s="162">
        <f t="shared" si="1"/>
        <v>0</v>
      </c>
      <c r="L30" s="110">
        <f>SUMIF('5,7 день'!$B$4:$B$51,продукты!$A30,'5,7 день'!$C$4:$C$51)</f>
        <v>0</v>
      </c>
      <c r="M30" s="162">
        <f t="shared" si="2"/>
        <v>0</v>
      </c>
      <c r="N30" s="110">
        <f>SUMIF('6,8 день'!$B$4:$B$55,продукты!$A30,'6,8 день'!$C$4:$C$55)</f>
        <v>0</v>
      </c>
      <c r="O30" s="167">
        <f t="shared" si="3"/>
        <v>0</v>
      </c>
      <c r="P30" s="111">
        <f t="shared" si="6"/>
        <v>0</v>
      </c>
      <c r="Q30" s="111">
        <f t="shared" si="5"/>
        <v>0</v>
      </c>
      <c r="T30" s="181"/>
    </row>
    <row r="31" spans="1:20" x14ac:dyDescent="0.2">
      <c r="A31" s="129" t="s">
        <v>90</v>
      </c>
      <c r="B31" s="124">
        <v>19.600000000000001</v>
      </c>
      <c r="C31" s="99">
        <v>5.3</v>
      </c>
      <c r="D31" s="99">
        <v>0</v>
      </c>
      <c r="E31" s="106">
        <v>138</v>
      </c>
      <c r="F31" s="107"/>
      <c r="H31" s="110">
        <f>SUMIF('1,3 день'!$B$4:$B$48,продукты!$A31,'1,3 день'!$C$4:$C$48)</f>
        <v>0</v>
      </c>
      <c r="I31" s="162">
        <f t="shared" si="0"/>
        <v>0</v>
      </c>
      <c r="J31" s="110">
        <f>SUMIF('2,4 день'!$B$4:$B$50,продукты!$A31,'2,4 день'!$C$4:$C$50)</f>
        <v>0</v>
      </c>
      <c r="K31" s="162">
        <f t="shared" si="1"/>
        <v>0</v>
      </c>
      <c r="L31" s="110">
        <f>SUMIF('5,7 день'!$B$4:$B$51,продукты!$A31,'5,7 день'!$C$4:$C$51)</f>
        <v>0</v>
      </c>
      <c r="M31" s="162">
        <f t="shared" si="2"/>
        <v>0</v>
      </c>
      <c r="N31" s="110">
        <f>SUMIF('6,8 день'!$B$4:$B$55,продукты!$A31,'6,8 день'!$C$4:$C$55)</f>
        <v>0</v>
      </c>
      <c r="O31" s="167">
        <f t="shared" si="3"/>
        <v>0</v>
      </c>
      <c r="P31" s="111">
        <f t="shared" si="6"/>
        <v>0</v>
      </c>
      <c r="Q31" s="111">
        <f t="shared" si="5"/>
        <v>0</v>
      </c>
      <c r="T31" s="181"/>
    </row>
    <row r="32" spans="1:20" x14ac:dyDescent="0.2">
      <c r="A32" s="129" t="s">
        <v>91</v>
      </c>
      <c r="B32" s="124">
        <v>19</v>
      </c>
      <c r="C32" s="99">
        <v>5</v>
      </c>
      <c r="D32" s="99">
        <v>0</v>
      </c>
      <c r="E32" s="106">
        <v>130</v>
      </c>
      <c r="F32" s="107"/>
      <c r="H32" s="110">
        <f>SUMIF('1,3 день'!$B$4:$B$48,продукты!$A32,'1,3 день'!$C$4:$C$48)</f>
        <v>0</v>
      </c>
      <c r="I32" s="162">
        <f t="shared" si="0"/>
        <v>0</v>
      </c>
      <c r="J32" s="110">
        <f>SUMIF('2,4 день'!$B$4:$B$50,продукты!$A32,'2,4 день'!$C$4:$C$50)</f>
        <v>0</v>
      </c>
      <c r="K32" s="162">
        <f t="shared" si="1"/>
        <v>0</v>
      </c>
      <c r="L32" s="110">
        <f>SUMIF('5,7 день'!$B$4:$B$51,продукты!$A32,'5,7 день'!$C$4:$C$51)</f>
        <v>0</v>
      </c>
      <c r="M32" s="162">
        <f t="shared" si="2"/>
        <v>0</v>
      </c>
      <c r="N32" s="110">
        <f>SUMIF('6,8 день'!$B$4:$B$55,продукты!$A32,'6,8 день'!$C$4:$C$55)</f>
        <v>0</v>
      </c>
      <c r="O32" s="167">
        <f t="shared" si="3"/>
        <v>0</v>
      </c>
      <c r="P32" s="111">
        <f t="shared" si="6"/>
        <v>0</v>
      </c>
      <c r="Q32" s="111">
        <f t="shared" si="5"/>
        <v>0</v>
      </c>
      <c r="T32" s="181"/>
    </row>
    <row r="33" spans="1:20" x14ac:dyDescent="0.2">
      <c r="A33" s="129" t="s">
        <v>115</v>
      </c>
      <c r="B33" s="124">
        <v>17</v>
      </c>
      <c r="C33" s="99">
        <v>18</v>
      </c>
      <c r="D33" s="99">
        <v>0.4</v>
      </c>
      <c r="E33" s="106">
        <v>230</v>
      </c>
      <c r="F33" s="107">
        <v>70</v>
      </c>
      <c r="G33" s="7">
        <v>0.32</v>
      </c>
      <c r="H33" s="110">
        <f>SUMIF('1,3 день'!$B$4:$B$48,продукты!$A33,'1,3 день'!$C$4:$C$48)</f>
        <v>81.25</v>
      </c>
      <c r="I33" s="162">
        <f t="shared" si="0"/>
        <v>81.25</v>
      </c>
      <c r="J33" s="110">
        <f>SUMIF('2,4 день'!$B$4:$B$50,продукты!$A33,'2,4 день'!$C$4:$C$50)</f>
        <v>81.25</v>
      </c>
      <c r="K33" s="162">
        <f t="shared" si="1"/>
        <v>81.25</v>
      </c>
      <c r="L33" s="110">
        <f>SUMIF('5,7 день'!$B$4:$B$51,продукты!$A33,'5,7 день'!$C$4:$C$51)</f>
        <v>0</v>
      </c>
      <c r="M33" s="162">
        <f t="shared" si="2"/>
        <v>0</v>
      </c>
      <c r="N33" s="110">
        <f>SUMIF('6,8 день'!$B$4:$B$55,продукты!$A33,'6,8 день'!$C$4:$C$55)</f>
        <v>0</v>
      </c>
      <c r="O33" s="167">
        <f t="shared" si="3"/>
        <v>0</v>
      </c>
      <c r="P33" s="111">
        <f t="shared" si="6"/>
        <v>162.5</v>
      </c>
      <c r="Q33" s="111">
        <f t="shared" si="5"/>
        <v>1300</v>
      </c>
      <c r="R33" s="2">
        <v>325</v>
      </c>
      <c r="S33" s="199">
        <f>Q33/R33</f>
        <v>4</v>
      </c>
      <c r="T33" s="183"/>
    </row>
    <row r="34" spans="1:20" x14ac:dyDescent="0.2">
      <c r="A34" s="129" t="s">
        <v>133</v>
      </c>
      <c r="B34" s="125">
        <v>21</v>
      </c>
      <c r="C34" s="99">
        <v>5.2</v>
      </c>
      <c r="D34" s="99">
        <v>0</v>
      </c>
      <c r="E34" s="106">
        <v>132</v>
      </c>
      <c r="F34" s="107"/>
      <c r="H34" s="110">
        <f>SUMIF('1,3 день'!$B$4:$B$48,продукты!$A34,'1,3 день'!$C$4:$C$48)</f>
        <v>0</v>
      </c>
      <c r="I34" s="162">
        <f t="shared" si="0"/>
        <v>0</v>
      </c>
      <c r="J34" s="110">
        <f>SUMIF('2,4 день'!$B$4:$B$50,продукты!$A34,'2,4 день'!$C$4:$C$50)</f>
        <v>0</v>
      </c>
      <c r="K34" s="162">
        <f t="shared" si="1"/>
        <v>0</v>
      </c>
      <c r="L34" s="110">
        <f>SUMIF('5,7 день'!$B$4:$B$51,продукты!$A34,'5,7 день'!$C$4:$C$51)</f>
        <v>0</v>
      </c>
      <c r="M34" s="162">
        <f t="shared" si="2"/>
        <v>0</v>
      </c>
      <c r="N34" s="110">
        <f>SUMIF('6,8 день'!$B$4:$B$55,продукты!$A34,'6,8 день'!$C$4:$C$55)</f>
        <v>0</v>
      </c>
      <c r="O34" s="167">
        <f t="shared" si="3"/>
        <v>0</v>
      </c>
      <c r="P34" s="111">
        <f t="shared" si="6"/>
        <v>0</v>
      </c>
      <c r="Q34" s="111">
        <f t="shared" si="5"/>
        <v>0</v>
      </c>
      <c r="T34" s="181"/>
    </row>
    <row r="35" spans="1:20" ht="12.75" customHeight="1" x14ac:dyDescent="0.2">
      <c r="A35" s="129" t="s">
        <v>299</v>
      </c>
      <c r="B35" s="124">
        <v>18.899999999999999</v>
      </c>
      <c r="C35" s="99">
        <v>7</v>
      </c>
      <c r="D35" s="99">
        <v>0.5</v>
      </c>
      <c r="E35" s="106">
        <v>144</v>
      </c>
      <c r="F35" s="107"/>
      <c r="H35" s="110">
        <f>SUMIF('1,3 день'!$B$4:$B$48,продукты!$A35,'1,3 день'!$C$4:$C$48)</f>
        <v>62.5</v>
      </c>
      <c r="I35" s="162">
        <f t="shared" si="0"/>
        <v>62.5</v>
      </c>
      <c r="J35" s="110">
        <f>SUMIF('2,4 день'!$B$4:$B$50,продукты!$A35,'2,4 день'!$C$4:$C$50)</f>
        <v>0</v>
      </c>
      <c r="K35" s="162">
        <f t="shared" si="1"/>
        <v>0</v>
      </c>
      <c r="L35" s="110">
        <f>SUMIF('5,7 день'!$B$4:$B$51,продукты!$A35,'5,7 день'!$C$4:$C$51)</f>
        <v>62.5</v>
      </c>
      <c r="M35" s="162">
        <f t="shared" si="2"/>
        <v>62.5</v>
      </c>
      <c r="N35" s="110">
        <f>SUMIF('6,8 день'!$B$4:$B$55,продукты!$A35,'6,8 день'!$C$4:$C$55)</f>
        <v>0</v>
      </c>
      <c r="O35" s="167">
        <f t="shared" si="3"/>
        <v>0</v>
      </c>
      <c r="P35" s="111">
        <f t="shared" si="6"/>
        <v>125</v>
      </c>
      <c r="Q35" s="111">
        <f t="shared" si="5"/>
        <v>1000</v>
      </c>
      <c r="R35" s="2">
        <v>250</v>
      </c>
      <c r="S35" s="199">
        <f>Q35/R35</f>
        <v>4</v>
      </c>
      <c r="T35" s="183"/>
    </row>
    <row r="36" spans="1:20" x14ac:dyDescent="0.2">
      <c r="A36" s="129" t="s">
        <v>174</v>
      </c>
      <c r="B36" s="124">
        <v>15.7</v>
      </c>
      <c r="C36" s="99">
        <v>2.2000000000000002</v>
      </c>
      <c r="D36" s="99">
        <v>50.1</v>
      </c>
      <c r="E36" s="106">
        <v>293</v>
      </c>
      <c r="F36" s="107"/>
      <c r="H36" s="110">
        <f>SUMIF('1,3 день'!$B$4:$B$48,продукты!$A36,'1,3 день'!$C$4:$C$48)</f>
        <v>0</v>
      </c>
      <c r="I36" s="162">
        <f t="shared" si="0"/>
        <v>0</v>
      </c>
      <c r="J36" s="110">
        <f>SUMIF('2,4 день'!$B$4:$B$50,продукты!$A36,'2,4 день'!$C$4:$C$50)</f>
        <v>0</v>
      </c>
      <c r="K36" s="162">
        <f t="shared" si="1"/>
        <v>0</v>
      </c>
      <c r="L36" s="110">
        <f>SUMIF('5,7 день'!$B$4:$B$51,продукты!$A36,'5,7 день'!$C$4:$C$51)</f>
        <v>0</v>
      </c>
      <c r="M36" s="162">
        <f t="shared" si="2"/>
        <v>0</v>
      </c>
      <c r="N36" s="110">
        <f>SUMIF('6,8 день'!$B$4:$B$55,продукты!$A36,'6,8 день'!$C$4:$C$55)</f>
        <v>0</v>
      </c>
      <c r="O36" s="167">
        <f t="shared" si="3"/>
        <v>0</v>
      </c>
      <c r="P36" s="111">
        <f t="shared" si="6"/>
        <v>0</v>
      </c>
      <c r="Q36" s="111">
        <f t="shared" si="5"/>
        <v>0</v>
      </c>
      <c r="S36" s="199"/>
      <c r="T36" s="181"/>
    </row>
    <row r="37" spans="1:20" x14ac:dyDescent="0.2">
      <c r="A37" s="129" t="s">
        <v>229</v>
      </c>
      <c r="B37" s="124">
        <v>2.2999999999999998</v>
      </c>
      <c r="C37" s="99">
        <v>0</v>
      </c>
      <c r="D37" s="99">
        <v>6.8</v>
      </c>
      <c r="E37" s="106">
        <v>37</v>
      </c>
      <c r="F37" s="107"/>
      <c r="H37" s="110">
        <f>SUMIF('1,3 день'!$B$4:$B$48,продукты!$A37,'1,3 день'!$C$4:$C$48)</f>
        <v>0</v>
      </c>
      <c r="I37" s="162">
        <f t="shared" si="0"/>
        <v>0</v>
      </c>
      <c r="J37" s="110">
        <f>SUMIF('2,4 день'!$B$4:$B$50,продукты!$A37,'2,4 день'!$C$4:$C$50)</f>
        <v>0</v>
      </c>
      <c r="K37" s="162">
        <f t="shared" si="1"/>
        <v>0</v>
      </c>
      <c r="L37" s="110">
        <f>SUMIF('5,7 день'!$B$4:$B$51,продукты!$A37,'5,7 день'!$C$4:$C$51)</f>
        <v>0</v>
      </c>
      <c r="M37" s="162">
        <f t="shared" si="2"/>
        <v>0</v>
      </c>
      <c r="N37" s="110">
        <f>SUMIF('6,8 день'!$B$4:$B$55,продукты!$A37,'6,8 день'!$C$4:$C$55)</f>
        <v>0</v>
      </c>
      <c r="O37" s="167">
        <f t="shared" si="3"/>
        <v>0</v>
      </c>
      <c r="P37" s="111">
        <f t="shared" si="6"/>
        <v>0</v>
      </c>
      <c r="Q37" s="111">
        <f t="shared" si="5"/>
        <v>0</v>
      </c>
      <c r="S37" s="199"/>
      <c r="T37" s="181"/>
    </row>
    <row r="38" spans="1:20" x14ac:dyDescent="0.2">
      <c r="A38" s="129" t="s">
        <v>228</v>
      </c>
      <c r="B38" s="124">
        <v>4.9000000000000004</v>
      </c>
      <c r="C38" s="99">
        <v>0</v>
      </c>
      <c r="D38" s="99">
        <v>10.3</v>
      </c>
      <c r="E38" s="106">
        <v>62</v>
      </c>
      <c r="F38" s="107"/>
      <c r="H38" s="110">
        <f>SUMIF('1,3 день'!$B$4:$B$48,продукты!$A38,'1,3 день'!$C$4:$C$48)</f>
        <v>0</v>
      </c>
      <c r="I38" s="162">
        <f t="shared" si="0"/>
        <v>0</v>
      </c>
      <c r="J38" s="110">
        <f>SUMIF('2,4 день'!$B$4:$B$50,продукты!$A38,'2,4 день'!$C$4:$C$50)</f>
        <v>0</v>
      </c>
      <c r="K38" s="162">
        <f t="shared" si="1"/>
        <v>0</v>
      </c>
      <c r="L38" s="110">
        <f>SUMIF('5,7 день'!$B$4:$B$51,продукты!$A38,'5,7 день'!$C$4:$C$51)</f>
        <v>0</v>
      </c>
      <c r="M38" s="162">
        <f t="shared" si="2"/>
        <v>0</v>
      </c>
      <c r="N38" s="110">
        <f>SUMIF('6,8 день'!$B$4:$B$55,продукты!$A38,'6,8 день'!$C$4:$C$55)</f>
        <v>0</v>
      </c>
      <c r="O38" s="167">
        <f t="shared" si="3"/>
        <v>0</v>
      </c>
      <c r="P38" s="111">
        <f t="shared" si="6"/>
        <v>0</v>
      </c>
      <c r="Q38" s="111">
        <f t="shared" si="5"/>
        <v>0</v>
      </c>
      <c r="S38" s="199"/>
      <c r="T38" s="181"/>
    </row>
    <row r="39" spans="1:20" x14ac:dyDescent="0.2">
      <c r="A39" s="129" t="s">
        <v>175</v>
      </c>
      <c r="B39" s="124">
        <v>8.8000000000000007</v>
      </c>
      <c r="C39" s="99">
        <v>2.2999999999999998</v>
      </c>
      <c r="D39" s="99">
        <v>63.4</v>
      </c>
      <c r="E39" s="106">
        <v>317</v>
      </c>
      <c r="F39" s="107">
        <v>70</v>
      </c>
      <c r="G39" s="7">
        <v>0.68</v>
      </c>
      <c r="H39" s="110">
        <f>SUMIF('1,3 день'!$B$4:$B$48,продукты!$A39,'1,3 день'!$C$4:$C$48)</f>
        <v>0</v>
      </c>
      <c r="I39" s="162">
        <f t="shared" si="0"/>
        <v>0</v>
      </c>
      <c r="J39" s="110">
        <f>SUMIF('2,4 день'!$B$4:$B$50,продукты!$A39,'2,4 день'!$C$4:$C$50)</f>
        <v>60</v>
      </c>
      <c r="K39" s="162">
        <f t="shared" si="1"/>
        <v>60</v>
      </c>
      <c r="L39" s="110">
        <f>SUMIF('5,7 день'!$B$4:$B$51,продукты!$A39,'5,7 день'!$C$4:$C$51)</f>
        <v>0</v>
      </c>
      <c r="M39" s="162">
        <f t="shared" si="2"/>
        <v>0</v>
      </c>
      <c r="N39" s="110">
        <f>SUMIF('6,8 день'!$B$4:$B$55,продукты!$A39,'6,8 день'!$C$4:$C$55)</f>
        <v>60</v>
      </c>
      <c r="O39" s="167">
        <f t="shared" si="3"/>
        <v>60</v>
      </c>
      <c r="P39" s="111">
        <f t="shared" si="6"/>
        <v>120</v>
      </c>
      <c r="Q39" s="111">
        <f t="shared" si="5"/>
        <v>960</v>
      </c>
      <c r="S39" s="199"/>
      <c r="T39" s="183"/>
    </row>
    <row r="40" spans="1:20" x14ac:dyDescent="0.2">
      <c r="A40" s="129" t="s">
        <v>237</v>
      </c>
      <c r="B40" s="124">
        <v>0.8</v>
      </c>
      <c r="C40" s="99">
        <v>0.8</v>
      </c>
      <c r="D40" s="99">
        <v>5</v>
      </c>
      <c r="E40" s="106">
        <v>32</v>
      </c>
      <c r="F40" s="107"/>
      <c r="H40" s="110">
        <f>SUMIF('1,3 день'!$B$4:$B$48,продукты!$A40,'1,3 день'!$C$4:$C$48)</f>
        <v>0</v>
      </c>
      <c r="I40" s="162">
        <f t="shared" si="0"/>
        <v>0</v>
      </c>
      <c r="J40" s="110">
        <f>SUMIF('2,4 день'!$B$4:$B$50,продукты!$A40,'2,4 день'!$C$4:$C$50)</f>
        <v>0</v>
      </c>
      <c r="K40" s="162">
        <f t="shared" si="1"/>
        <v>0</v>
      </c>
      <c r="L40" s="110">
        <f>SUMIF('5,7 день'!$B$4:$B$51,продукты!$A40,'5,7 день'!$C$4:$C$51)</f>
        <v>0</v>
      </c>
      <c r="M40" s="162">
        <f t="shared" si="2"/>
        <v>0</v>
      </c>
      <c r="N40" s="110">
        <f>SUMIF('6,8 день'!$B$4:$B$55,продукты!$A40,'6,8 день'!$C$4:$C$55)</f>
        <v>0</v>
      </c>
      <c r="O40" s="167">
        <f t="shared" si="3"/>
        <v>0</v>
      </c>
      <c r="P40" s="111">
        <f t="shared" si="6"/>
        <v>0</v>
      </c>
      <c r="Q40" s="111">
        <f t="shared" si="5"/>
        <v>0</v>
      </c>
      <c r="S40" s="199"/>
      <c r="T40" s="181"/>
    </row>
    <row r="41" spans="1:20" x14ac:dyDescent="0.2">
      <c r="A41" s="129" t="s">
        <v>236</v>
      </c>
      <c r="B41" s="125">
        <v>30.2</v>
      </c>
      <c r="C41" s="99">
        <v>12.6</v>
      </c>
      <c r="D41" s="99">
        <v>29.3</v>
      </c>
      <c r="E41" s="106">
        <v>362</v>
      </c>
      <c r="F41" s="107"/>
      <c r="H41" s="110">
        <f>SUMIF('1,3 день'!$B$4:$B$48,продукты!$A41,'1,3 день'!$C$4:$C$48)</f>
        <v>0</v>
      </c>
      <c r="I41" s="162">
        <f t="shared" si="0"/>
        <v>0</v>
      </c>
      <c r="J41" s="110">
        <f>SUMIF('2,4 день'!$B$4:$B$50,продукты!$A41,'2,4 день'!$C$4:$C$50)</f>
        <v>0</v>
      </c>
      <c r="K41" s="162">
        <f t="shared" si="1"/>
        <v>0</v>
      </c>
      <c r="L41" s="110">
        <f>SUMIF('5,7 день'!$B$4:$B$51,продукты!$A41,'5,7 день'!$C$4:$C$51)</f>
        <v>0</v>
      </c>
      <c r="M41" s="162">
        <f t="shared" si="2"/>
        <v>0</v>
      </c>
      <c r="N41" s="110">
        <f>SUMIF('6,8 день'!$B$4:$B$55,продукты!$A41,'6,8 день'!$C$4:$C$55)</f>
        <v>0</v>
      </c>
      <c r="O41" s="167">
        <f t="shared" si="3"/>
        <v>0</v>
      </c>
      <c r="P41" s="111">
        <f t="shared" si="6"/>
        <v>0</v>
      </c>
      <c r="Q41" s="111">
        <f t="shared" si="5"/>
        <v>0</v>
      </c>
      <c r="S41" s="199"/>
      <c r="T41" s="181"/>
    </row>
    <row r="42" spans="1:20" x14ac:dyDescent="0.2">
      <c r="A42" s="129" t="s">
        <v>87</v>
      </c>
      <c r="B42" s="124">
        <v>9.5</v>
      </c>
      <c r="C42" s="104">
        <v>54.9</v>
      </c>
      <c r="D42" s="99">
        <v>0</v>
      </c>
      <c r="E42" s="106">
        <v>545</v>
      </c>
      <c r="F42" s="107"/>
      <c r="H42" s="110">
        <f>SUMIF('1,3 день'!$B$4:$B$48,продукты!$A42,'1,3 день'!$C$4:$C$48)</f>
        <v>0</v>
      </c>
      <c r="I42" s="162">
        <f t="shared" si="0"/>
        <v>0</v>
      </c>
      <c r="J42" s="110">
        <f>SUMIF('2,4 день'!$B$4:$B$50,продукты!$A42,'2,4 день'!$C$4:$C$50)</f>
        <v>0</v>
      </c>
      <c r="K42" s="162">
        <f t="shared" si="1"/>
        <v>0</v>
      </c>
      <c r="L42" s="110">
        <f>SUMIF('5,7 день'!$B$4:$B$51,продукты!$A42,'5,7 день'!$C$4:$C$51)</f>
        <v>0</v>
      </c>
      <c r="M42" s="162">
        <f t="shared" si="2"/>
        <v>0</v>
      </c>
      <c r="N42" s="110">
        <f>SUMIF('6,8 день'!$B$4:$B$55,продукты!$A42,'6,8 день'!$C$4:$C$55)</f>
        <v>0</v>
      </c>
      <c r="O42" s="167">
        <f t="shared" si="3"/>
        <v>0</v>
      </c>
      <c r="P42" s="111">
        <f t="shared" si="6"/>
        <v>0</v>
      </c>
      <c r="Q42" s="111">
        <f t="shared" si="5"/>
        <v>0</v>
      </c>
      <c r="S42" s="199"/>
      <c r="T42" s="181"/>
    </row>
    <row r="43" spans="1:20" x14ac:dyDescent="0.2">
      <c r="A43" s="129" t="s">
        <v>256</v>
      </c>
      <c r="B43" s="124">
        <v>2.2999999999999998</v>
      </c>
      <c r="C43" s="99">
        <v>0</v>
      </c>
      <c r="D43" s="99">
        <v>62.1</v>
      </c>
      <c r="E43" s="106">
        <v>248</v>
      </c>
      <c r="F43" s="107"/>
      <c r="H43" s="110">
        <f>SUMIF('1,3 день'!$B$4:$B$48,продукты!$A43,'1,3 день'!$C$4:$C$48)</f>
        <v>0</v>
      </c>
      <c r="I43" s="162">
        <f t="shared" si="0"/>
        <v>0</v>
      </c>
      <c r="J43" s="110">
        <f>SUMIF('2,4 день'!$B$4:$B$50,продукты!$A43,'2,4 день'!$C$4:$C$50)</f>
        <v>0</v>
      </c>
      <c r="K43" s="162">
        <f t="shared" si="1"/>
        <v>0</v>
      </c>
      <c r="L43" s="110">
        <f>SUMIF('5,7 день'!$B$4:$B$51,продукты!$A43,'5,7 день'!$C$4:$C$51)</f>
        <v>0</v>
      </c>
      <c r="M43" s="162">
        <f t="shared" si="2"/>
        <v>0</v>
      </c>
      <c r="N43" s="110">
        <f>SUMIF('6,8 день'!$B$4:$B$55,продукты!$A43,'6,8 день'!$C$4:$C$55)</f>
        <v>0</v>
      </c>
      <c r="O43" s="167">
        <f t="shared" si="3"/>
        <v>0</v>
      </c>
      <c r="P43" s="111">
        <f t="shared" si="6"/>
        <v>0</v>
      </c>
      <c r="Q43" s="111">
        <f t="shared" si="5"/>
        <v>0</v>
      </c>
      <c r="T43" s="181"/>
    </row>
    <row r="44" spans="1:20" x14ac:dyDescent="0.2">
      <c r="A44" s="129" t="s">
        <v>117</v>
      </c>
      <c r="B44" s="124">
        <v>19.3</v>
      </c>
      <c r="C44" s="99">
        <v>21.5</v>
      </c>
      <c r="D44" s="99">
        <v>1.7</v>
      </c>
      <c r="E44" s="106">
        <v>286</v>
      </c>
      <c r="F44" s="107"/>
      <c r="H44" s="110">
        <f>SUMIF('1,3 день'!$B$4:$B$48,продукты!$A44,'1,3 день'!$C$4:$C$48)</f>
        <v>0</v>
      </c>
      <c r="I44" s="162">
        <f t="shared" si="0"/>
        <v>0</v>
      </c>
      <c r="J44" s="110">
        <f>SUMIF('2,4 день'!$B$4:$B$50,продукты!$A44,'2,4 день'!$C$4:$C$50)</f>
        <v>0</v>
      </c>
      <c r="K44" s="162">
        <f t="shared" si="1"/>
        <v>0</v>
      </c>
      <c r="L44" s="110">
        <f>SUMIF('5,7 день'!$B$4:$B$51,продукты!$A44,'5,7 день'!$C$4:$C$51)</f>
        <v>0</v>
      </c>
      <c r="M44" s="162">
        <f t="shared" si="2"/>
        <v>0</v>
      </c>
      <c r="N44" s="110">
        <f>SUMIF('6,8 день'!$B$4:$B$55,продукты!$A44,'6,8 день'!$C$4:$C$55)</f>
        <v>0</v>
      </c>
      <c r="O44" s="167">
        <f t="shared" si="3"/>
        <v>0</v>
      </c>
      <c r="P44" s="111">
        <f t="shared" si="6"/>
        <v>0</v>
      </c>
      <c r="Q44" s="111">
        <f t="shared" si="5"/>
        <v>0</v>
      </c>
      <c r="R44" s="2">
        <v>325</v>
      </c>
      <c r="S44" s="199">
        <f>Q44/R44</f>
        <v>0</v>
      </c>
      <c r="T44" s="181"/>
    </row>
    <row r="45" spans="1:20" x14ac:dyDescent="0.2">
      <c r="A45" s="129" t="s">
        <v>192</v>
      </c>
      <c r="B45" s="124">
        <v>5.4</v>
      </c>
      <c r="C45" s="99">
        <v>17.5</v>
      </c>
      <c r="D45" s="99">
        <v>66.099999999999994</v>
      </c>
      <c r="E45" s="106">
        <v>484</v>
      </c>
      <c r="F45" s="107"/>
      <c r="H45" s="110">
        <f>SUMIF('1,3 день'!$B$4:$B$48,продукты!$A45,'1,3 день'!$C$4:$C$48)</f>
        <v>0</v>
      </c>
      <c r="I45" s="162">
        <f t="shared" si="0"/>
        <v>0</v>
      </c>
      <c r="J45" s="110">
        <f>SUMIF('2,4 день'!$B$4:$B$50,продукты!$A45,'2,4 день'!$C$4:$C$50)</f>
        <v>0</v>
      </c>
      <c r="K45" s="162">
        <f t="shared" si="1"/>
        <v>0</v>
      </c>
      <c r="L45" s="110">
        <f>SUMIF('5,7 день'!$B$4:$B$51,продукты!$A45,'5,7 день'!$C$4:$C$51)</f>
        <v>0</v>
      </c>
      <c r="M45" s="162">
        <f t="shared" si="2"/>
        <v>0</v>
      </c>
      <c r="N45" s="110">
        <f>SUMIF('6,8 день'!$B$4:$B$55,продукты!$A45,'6,8 день'!$C$4:$C$55)</f>
        <v>0</v>
      </c>
      <c r="O45" s="167">
        <f t="shared" si="3"/>
        <v>0</v>
      </c>
      <c r="P45" s="111">
        <f t="shared" si="6"/>
        <v>0</v>
      </c>
      <c r="Q45" s="111">
        <f t="shared" si="5"/>
        <v>0</v>
      </c>
      <c r="T45" s="183"/>
    </row>
    <row r="46" spans="1:20" x14ac:dyDescent="0.2">
      <c r="A46" s="129" t="s">
        <v>191</v>
      </c>
      <c r="B46" s="124">
        <v>1.1000000000000001</v>
      </c>
      <c r="C46" s="99">
        <v>2.2999999999999998</v>
      </c>
      <c r="D46" s="104">
        <v>83.9</v>
      </c>
      <c r="E46" s="106">
        <v>360</v>
      </c>
      <c r="F46" s="107"/>
      <c r="H46" s="110">
        <f>SUMIF('1,3 день'!$B$4:$B$48,продукты!$A46,'1,3 день'!$C$4:$C$48)</f>
        <v>0</v>
      </c>
      <c r="I46" s="162">
        <f t="shared" si="0"/>
        <v>0</v>
      </c>
      <c r="J46" s="110">
        <f>SUMIF('2,4 день'!$B$4:$B$50,продукты!$A46,'2,4 день'!$C$4:$C$50)</f>
        <v>0</v>
      </c>
      <c r="K46" s="162">
        <f t="shared" si="1"/>
        <v>0</v>
      </c>
      <c r="L46" s="110">
        <f>SUMIF('5,7 день'!$B$4:$B$51,продукты!$A46,'5,7 день'!$C$4:$C$51)</f>
        <v>0</v>
      </c>
      <c r="M46" s="162">
        <f t="shared" si="2"/>
        <v>0</v>
      </c>
      <c r="N46" s="110">
        <f>SUMIF('6,8 день'!$B$4:$B$55,продукты!$A46,'6,8 день'!$C$4:$C$55)</f>
        <v>0</v>
      </c>
      <c r="O46" s="167">
        <f t="shared" si="3"/>
        <v>0</v>
      </c>
      <c r="P46" s="111">
        <f t="shared" si="6"/>
        <v>0</v>
      </c>
      <c r="Q46" s="111">
        <f t="shared" si="5"/>
        <v>0</v>
      </c>
      <c r="T46" s="181"/>
    </row>
    <row r="47" spans="1:20" x14ac:dyDescent="0.2">
      <c r="A47" s="129" t="s">
        <v>249</v>
      </c>
      <c r="B47" s="124">
        <v>0.6</v>
      </c>
      <c r="C47" s="99">
        <v>0</v>
      </c>
      <c r="D47" s="99">
        <v>9.6</v>
      </c>
      <c r="E47" s="106">
        <v>42</v>
      </c>
      <c r="F47" s="107"/>
      <c r="H47" s="110">
        <f>SUMIF('1,3 день'!$B$4:$B$48,продукты!$A47,'1,3 день'!$C$4:$C$48)</f>
        <v>0</v>
      </c>
      <c r="I47" s="162">
        <f t="shared" si="0"/>
        <v>0</v>
      </c>
      <c r="J47" s="110">
        <f>SUMIF('2,4 день'!$B$4:$B$50,продукты!$A47,'2,4 день'!$C$4:$C$50)</f>
        <v>0</v>
      </c>
      <c r="K47" s="162">
        <f t="shared" si="1"/>
        <v>0</v>
      </c>
      <c r="L47" s="110">
        <f>SUMIF('5,7 день'!$B$4:$B$51,продукты!$A47,'5,7 день'!$C$4:$C$51)</f>
        <v>0</v>
      </c>
      <c r="M47" s="162">
        <f t="shared" si="2"/>
        <v>0</v>
      </c>
      <c r="N47" s="110">
        <f>SUMIF('6,8 день'!$B$4:$B$55,продукты!$A47,'6,8 день'!$C$4:$C$55)</f>
        <v>0</v>
      </c>
      <c r="O47" s="167">
        <f t="shared" si="3"/>
        <v>0</v>
      </c>
      <c r="P47" s="111">
        <f t="shared" si="6"/>
        <v>0</v>
      </c>
      <c r="Q47" s="111">
        <f t="shared" si="5"/>
        <v>0</v>
      </c>
      <c r="T47" s="181"/>
    </row>
    <row r="48" spans="1:20" x14ac:dyDescent="0.2">
      <c r="A48" s="129" t="s">
        <v>84</v>
      </c>
      <c r="B48" s="124">
        <v>0</v>
      </c>
      <c r="C48" s="104">
        <v>99.7</v>
      </c>
      <c r="D48" s="99">
        <v>0</v>
      </c>
      <c r="E48" s="108">
        <v>897</v>
      </c>
      <c r="F48" s="107"/>
      <c r="H48" s="110">
        <f>SUMIF('1,3 день'!$B$4:$B$48,продукты!$A48,'1,3 день'!$C$4:$C$48)</f>
        <v>0</v>
      </c>
      <c r="I48" s="162">
        <f t="shared" si="0"/>
        <v>0</v>
      </c>
      <c r="J48" s="110">
        <f>SUMIF('2,4 день'!$B$4:$B$50,продукты!$A48,'2,4 день'!$C$4:$C$50)</f>
        <v>0</v>
      </c>
      <c r="K48" s="162">
        <f t="shared" si="1"/>
        <v>0</v>
      </c>
      <c r="L48" s="110">
        <f>SUMIF('5,7 день'!$B$4:$B$51,продукты!$A48,'5,7 день'!$C$4:$C$51)</f>
        <v>0</v>
      </c>
      <c r="M48" s="162">
        <f t="shared" si="2"/>
        <v>0</v>
      </c>
      <c r="N48" s="110">
        <f>SUMIF('6,8 день'!$B$4:$B$55,продукты!$A48,'6,8 день'!$C$4:$C$55)</f>
        <v>0</v>
      </c>
      <c r="O48" s="167">
        <f t="shared" si="3"/>
        <v>0</v>
      </c>
      <c r="P48" s="111">
        <f t="shared" si="6"/>
        <v>0</v>
      </c>
      <c r="Q48" s="111">
        <f t="shared" si="5"/>
        <v>0</v>
      </c>
      <c r="T48" s="181"/>
    </row>
    <row r="49" spans="1:20" x14ac:dyDescent="0.2">
      <c r="A49" s="129" t="s">
        <v>85</v>
      </c>
      <c r="B49" s="124">
        <v>0</v>
      </c>
      <c r="C49" s="104">
        <v>99.7</v>
      </c>
      <c r="D49" s="99">
        <v>0</v>
      </c>
      <c r="E49" s="108">
        <v>897</v>
      </c>
      <c r="F49" s="107"/>
      <c r="H49" s="110">
        <f>SUMIF('1,3 день'!$B$4:$B$48,продукты!$A49,'1,3 день'!$C$4:$C$48)</f>
        <v>0</v>
      </c>
      <c r="I49" s="162">
        <f t="shared" si="0"/>
        <v>0</v>
      </c>
      <c r="J49" s="110">
        <f>SUMIF('2,4 день'!$B$4:$B$50,продукты!$A49,'2,4 день'!$C$4:$C$50)</f>
        <v>0</v>
      </c>
      <c r="K49" s="162">
        <f t="shared" si="1"/>
        <v>0</v>
      </c>
      <c r="L49" s="110">
        <f>SUMIF('5,7 день'!$B$4:$B$51,продукты!$A49,'5,7 день'!$C$4:$C$51)</f>
        <v>0</v>
      </c>
      <c r="M49" s="162">
        <f t="shared" si="2"/>
        <v>0</v>
      </c>
      <c r="N49" s="110">
        <f>SUMIF('6,8 день'!$B$4:$B$55,продукты!$A49,'6,8 день'!$C$4:$C$55)</f>
        <v>0</v>
      </c>
      <c r="O49" s="167">
        <f t="shared" si="3"/>
        <v>0</v>
      </c>
      <c r="P49" s="111">
        <f t="shared" si="6"/>
        <v>0</v>
      </c>
      <c r="Q49" s="111">
        <f t="shared" si="5"/>
        <v>0</v>
      </c>
      <c r="T49" s="181"/>
    </row>
    <row r="50" spans="1:20" x14ac:dyDescent="0.2">
      <c r="A50" s="129" t="s">
        <v>86</v>
      </c>
      <c r="B50" s="124">
        <v>0</v>
      </c>
      <c r="C50" s="104">
        <v>99.7</v>
      </c>
      <c r="D50" s="99">
        <v>0</v>
      </c>
      <c r="E50" s="108">
        <v>897</v>
      </c>
      <c r="F50" s="107"/>
      <c r="H50" s="110">
        <f>SUMIF('1,3 день'!$B$4:$B$48,продукты!$A50,'1,3 день'!$C$4:$C$48)</f>
        <v>0</v>
      </c>
      <c r="I50" s="162">
        <f t="shared" si="0"/>
        <v>0</v>
      </c>
      <c r="J50" s="110">
        <f>SUMIF('2,4 день'!$B$4:$B$50,продукты!$A50,'2,4 день'!$C$4:$C$50)</f>
        <v>0</v>
      </c>
      <c r="K50" s="162">
        <f t="shared" si="1"/>
        <v>0</v>
      </c>
      <c r="L50" s="110">
        <f>SUMIF('5,7 день'!$B$4:$B$51,продукты!$A50,'5,7 день'!$C$4:$C$51)</f>
        <v>0</v>
      </c>
      <c r="M50" s="162">
        <f t="shared" si="2"/>
        <v>0</v>
      </c>
      <c r="N50" s="110">
        <f>SUMIF('6,8 день'!$B$4:$B$55,продукты!$A50,'6,8 день'!$C$4:$C$55)</f>
        <v>0</v>
      </c>
      <c r="O50" s="167">
        <f t="shared" si="3"/>
        <v>0</v>
      </c>
      <c r="P50" s="111">
        <f t="shared" si="6"/>
        <v>0</v>
      </c>
      <c r="Q50" s="111">
        <f t="shared" si="5"/>
        <v>0</v>
      </c>
      <c r="T50" s="181"/>
    </row>
    <row r="51" spans="1:20" x14ac:dyDescent="0.2">
      <c r="A51" s="129" t="s">
        <v>126</v>
      </c>
      <c r="B51" s="125">
        <v>20.5</v>
      </c>
      <c r="C51" s="99">
        <v>10.4</v>
      </c>
      <c r="D51" s="99">
        <v>0</v>
      </c>
      <c r="E51" s="106">
        <v>176</v>
      </c>
      <c r="F51" s="107"/>
      <c r="H51" s="110">
        <f>SUMIF('1,3 день'!$B$4:$B$48,продукты!$A51,'1,3 день'!$C$4:$C$48)</f>
        <v>0</v>
      </c>
      <c r="I51" s="162">
        <f t="shared" si="0"/>
        <v>0</v>
      </c>
      <c r="J51" s="110">
        <f>SUMIF('2,4 день'!$B$4:$B$50,продукты!$A51,'2,4 день'!$C$4:$C$50)</f>
        <v>0</v>
      </c>
      <c r="K51" s="162">
        <f t="shared" si="1"/>
        <v>0</v>
      </c>
      <c r="L51" s="110">
        <f>SUMIF('5,7 день'!$B$4:$B$51,продукты!$A51,'5,7 день'!$C$4:$C$51)</f>
        <v>0</v>
      </c>
      <c r="M51" s="162">
        <f t="shared" si="2"/>
        <v>0</v>
      </c>
      <c r="N51" s="110">
        <f>SUMIF('6,8 день'!$B$4:$B$55,продукты!$A51,'6,8 день'!$C$4:$C$55)</f>
        <v>0</v>
      </c>
      <c r="O51" s="167">
        <f t="shared" si="3"/>
        <v>0</v>
      </c>
      <c r="P51" s="111">
        <f t="shared" si="6"/>
        <v>0</v>
      </c>
      <c r="Q51" s="111">
        <f t="shared" si="5"/>
        <v>0</v>
      </c>
      <c r="T51" s="181"/>
    </row>
    <row r="52" spans="1:20" x14ac:dyDescent="0.2">
      <c r="A52" s="129" t="s">
        <v>244</v>
      </c>
      <c r="B52" s="124">
        <v>1.5</v>
      </c>
      <c r="C52" s="99">
        <v>0</v>
      </c>
      <c r="D52" s="99">
        <v>8.9</v>
      </c>
      <c r="E52" s="106">
        <v>43</v>
      </c>
      <c r="F52" s="107"/>
      <c r="H52" s="110">
        <f>SUMIF('1,3 день'!$B$4:$B$48,продукты!$A52,'1,3 день'!$C$4:$C$48)</f>
        <v>0</v>
      </c>
      <c r="I52" s="162">
        <f t="shared" si="0"/>
        <v>0</v>
      </c>
      <c r="J52" s="110">
        <f>SUMIF('2,4 день'!$B$4:$B$50,продукты!$A52,'2,4 день'!$C$4:$C$50)</f>
        <v>0</v>
      </c>
      <c r="K52" s="162">
        <f t="shared" si="1"/>
        <v>0</v>
      </c>
      <c r="L52" s="110">
        <f>SUMIF('5,7 день'!$B$4:$B$51,продукты!$A52,'5,7 день'!$C$4:$C$51)</f>
        <v>0</v>
      </c>
      <c r="M52" s="162">
        <f t="shared" si="2"/>
        <v>0</v>
      </c>
      <c r="N52" s="110">
        <f>SUMIF('6,8 день'!$B$4:$B$55,продукты!$A52,'6,8 день'!$C$4:$C$55)</f>
        <v>0</v>
      </c>
      <c r="O52" s="167">
        <f t="shared" si="3"/>
        <v>0</v>
      </c>
      <c r="P52" s="111">
        <f t="shared" si="6"/>
        <v>0</v>
      </c>
      <c r="Q52" s="111">
        <f t="shared" si="5"/>
        <v>0</v>
      </c>
      <c r="T52" s="181"/>
    </row>
    <row r="53" spans="1:20" x14ac:dyDescent="0.2">
      <c r="A53" s="129" t="s">
        <v>206</v>
      </c>
      <c r="B53" s="124">
        <v>0</v>
      </c>
      <c r="C53" s="99">
        <v>0</v>
      </c>
      <c r="D53" s="104">
        <v>78.5</v>
      </c>
      <c r="E53" s="106">
        <v>314</v>
      </c>
      <c r="F53" s="107"/>
      <c r="H53" s="110">
        <f>SUMIF('1,3 день'!$B$4:$B$48,продукты!$A53,'1,3 день'!$C$4:$C$48)</f>
        <v>0</v>
      </c>
      <c r="I53" s="162">
        <f t="shared" si="0"/>
        <v>0</v>
      </c>
      <c r="J53" s="110">
        <f>SUMIF('2,4 день'!$B$4:$B$50,продукты!$A53,'2,4 день'!$C$4:$C$50)</f>
        <v>20</v>
      </c>
      <c r="K53" s="162">
        <f t="shared" si="1"/>
        <v>20</v>
      </c>
      <c r="L53" s="110">
        <f>SUMIF('5,7 день'!$B$4:$B$51,продукты!$A53,'5,7 день'!$C$4:$C$51)</f>
        <v>0</v>
      </c>
      <c r="M53" s="162">
        <f t="shared" si="2"/>
        <v>0</v>
      </c>
      <c r="N53" s="110">
        <f>SUMIF('6,8 день'!$B$4:$B$55,продукты!$A53,'6,8 день'!$C$4:$C$55)</f>
        <v>0</v>
      </c>
      <c r="O53" s="167">
        <f t="shared" si="3"/>
        <v>0</v>
      </c>
      <c r="P53" s="111">
        <f t="shared" si="6"/>
        <v>20</v>
      </c>
      <c r="Q53" s="111">
        <f t="shared" si="5"/>
        <v>160</v>
      </c>
      <c r="T53" s="181"/>
    </row>
    <row r="54" spans="1:20" x14ac:dyDescent="0.2">
      <c r="A54" s="129" t="s">
        <v>302</v>
      </c>
      <c r="B54" s="124">
        <v>2.5</v>
      </c>
      <c r="C54" s="99">
        <v>0</v>
      </c>
      <c r="D54" s="104">
        <v>61</v>
      </c>
      <c r="E54" s="106">
        <v>260</v>
      </c>
      <c r="F54" s="107"/>
      <c r="H54" s="110">
        <f>SUMIF('1,3 день'!$B$4:$B$48,продукты!$A54,'1,3 день'!$C$4:$C$48)</f>
        <v>10</v>
      </c>
      <c r="I54" s="162">
        <f t="shared" si="0"/>
        <v>10</v>
      </c>
      <c r="J54" s="110">
        <f>SUMIF('2,4 день'!$B$4:$B$50,продукты!$A54,'2,4 день'!$C$4:$C$50)</f>
        <v>10</v>
      </c>
      <c r="K54" s="162">
        <f t="shared" si="1"/>
        <v>10</v>
      </c>
      <c r="L54" s="110">
        <f>SUMIF('5,7 день'!$B$4:$B$51,продукты!$A54,'5,7 день'!$C$4:$C$51)</f>
        <v>10</v>
      </c>
      <c r="M54" s="162">
        <f t="shared" si="2"/>
        <v>10</v>
      </c>
      <c r="N54" s="110">
        <f>SUMIF('6,8 день'!$B$4:$B$55,продукты!$A54,'6,8 день'!$C$4:$C$55)</f>
        <v>10</v>
      </c>
      <c r="O54" s="167">
        <f t="shared" si="3"/>
        <v>10</v>
      </c>
      <c r="P54" s="111">
        <f t="shared" ref="P54" si="10">I54+K54+M54+O54</f>
        <v>40</v>
      </c>
      <c r="Q54" s="111">
        <f t="shared" si="5"/>
        <v>320</v>
      </c>
      <c r="T54" s="181"/>
    </row>
    <row r="55" spans="1:20" x14ac:dyDescent="0.2">
      <c r="A55" s="129" t="s">
        <v>231</v>
      </c>
      <c r="B55" s="124">
        <v>1.6</v>
      </c>
      <c r="C55" s="99">
        <v>10.3</v>
      </c>
      <c r="D55" s="99">
        <v>6.8</v>
      </c>
      <c r="E55" s="106">
        <v>128</v>
      </c>
      <c r="F55" s="107"/>
      <c r="H55" s="110">
        <f>SUMIF('1,3 день'!$B$4:$B$48,продукты!$A55,'1,3 день'!$C$4:$C$48)</f>
        <v>0</v>
      </c>
      <c r="I55" s="162">
        <f t="shared" si="0"/>
        <v>0</v>
      </c>
      <c r="J55" s="110">
        <f>SUMIF('2,4 день'!$B$4:$B$50,продукты!$A55,'2,4 день'!$C$4:$C$50)</f>
        <v>0</v>
      </c>
      <c r="K55" s="162">
        <f t="shared" si="1"/>
        <v>0</v>
      </c>
      <c r="L55" s="110">
        <f>SUMIF('5,7 день'!$B$4:$B$51,продукты!$A55,'5,7 день'!$C$4:$C$51)</f>
        <v>0</v>
      </c>
      <c r="M55" s="162">
        <f t="shared" si="2"/>
        <v>0</v>
      </c>
      <c r="N55" s="110">
        <f>SUMIF('6,8 день'!$B$4:$B$55,продукты!$A55,'6,8 день'!$C$4:$C$55)</f>
        <v>0</v>
      </c>
      <c r="O55" s="167">
        <f t="shared" si="3"/>
        <v>0</v>
      </c>
      <c r="P55" s="111">
        <f t="shared" si="6"/>
        <v>0</v>
      </c>
      <c r="Q55" s="111">
        <f t="shared" si="5"/>
        <v>0</v>
      </c>
      <c r="R55" s="2">
        <v>460</v>
      </c>
      <c r="S55" s="199">
        <f>Q55/R55</f>
        <v>0</v>
      </c>
      <c r="T55" s="181"/>
    </row>
    <row r="56" spans="1:20" x14ac:dyDescent="0.2">
      <c r="A56" s="129" t="s">
        <v>169</v>
      </c>
      <c r="B56" s="125">
        <v>25.4</v>
      </c>
      <c r="C56" s="99">
        <v>14.2</v>
      </c>
      <c r="D56" s="99">
        <v>0</v>
      </c>
      <c r="E56" s="106">
        <v>236</v>
      </c>
      <c r="F56" s="107"/>
      <c r="H56" s="110">
        <f>SUMIF('1,3 день'!$B$4:$B$48,продукты!$A56,'1,3 день'!$C$4:$C$48)</f>
        <v>0</v>
      </c>
      <c r="I56" s="162">
        <f t="shared" si="0"/>
        <v>0</v>
      </c>
      <c r="J56" s="110">
        <f>SUMIF('2,4 день'!$B$4:$B$50,продукты!$A56,'2,4 день'!$C$4:$C$50)</f>
        <v>0</v>
      </c>
      <c r="K56" s="162">
        <f t="shared" si="1"/>
        <v>0</v>
      </c>
      <c r="L56" s="110">
        <f>SUMIF('5,7 день'!$B$4:$B$51,продукты!$A56,'5,7 день'!$C$4:$C$51)</f>
        <v>0</v>
      </c>
      <c r="M56" s="162">
        <f t="shared" si="2"/>
        <v>0</v>
      </c>
      <c r="N56" s="110">
        <f>SUMIF('6,8 день'!$B$4:$B$55,продукты!$A56,'6,8 день'!$C$4:$C$55)</f>
        <v>0</v>
      </c>
      <c r="O56" s="167">
        <f t="shared" si="3"/>
        <v>0</v>
      </c>
      <c r="P56" s="111">
        <f t="shared" si="6"/>
        <v>0</v>
      </c>
      <c r="Q56" s="111">
        <f t="shared" si="5"/>
        <v>0</v>
      </c>
      <c r="T56" s="181"/>
    </row>
    <row r="57" spans="1:20" x14ac:dyDescent="0.2">
      <c r="A57" s="129" t="s">
        <v>170</v>
      </c>
      <c r="B57" s="125">
        <v>34.200000000000003</v>
      </c>
      <c r="C57" s="99">
        <v>16.399999999999999</v>
      </c>
      <c r="D57" s="99">
        <v>0</v>
      </c>
      <c r="E57" s="106">
        <v>253</v>
      </c>
      <c r="F57" s="107"/>
      <c r="H57" s="110">
        <f>SUMIF('1,3 день'!$B$4:$B$48,продукты!$A57,'1,3 день'!$C$4:$C$48)</f>
        <v>0</v>
      </c>
      <c r="I57" s="162">
        <f t="shared" si="0"/>
        <v>0</v>
      </c>
      <c r="J57" s="110">
        <f>SUMIF('2,4 день'!$B$4:$B$50,продукты!$A57,'2,4 день'!$C$4:$C$50)</f>
        <v>0</v>
      </c>
      <c r="K57" s="162">
        <f t="shared" si="1"/>
        <v>0</v>
      </c>
      <c r="L57" s="110">
        <f>SUMIF('5,7 день'!$B$4:$B$51,продукты!$A57,'5,7 день'!$C$4:$C$51)</f>
        <v>0</v>
      </c>
      <c r="M57" s="162">
        <f t="shared" si="2"/>
        <v>0</v>
      </c>
      <c r="N57" s="110">
        <f>SUMIF('6,8 день'!$B$4:$B$55,продукты!$A57,'6,8 день'!$C$4:$C$55)</f>
        <v>0</v>
      </c>
      <c r="O57" s="167">
        <f t="shared" si="3"/>
        <v>0</v>
      </c>
      <c r="P57" s="111">
        <f t="shared" si="6"/>
        <v>0</v>
      </c>
      <c r="Q57" s="111">
        <f t="shared" si="5"/>
        <v>0</v>
      </c>
      <c r="T57" s="181"/>
    </row>
    <row r="58" spans="1:20" x14ac:dyDescent="0.2">
      <c r="A58" s="129" t="s">
        <v>199</v>
      </c>
      <c r="B58" s="124">
        <v>3.9</v>
      </c>
      <c r="C58" s="99">
        <v>9</v>
      </c>
      <c r="D58" s="104">
        <v>72.2</v>
      </c>
      <c r="E58" s="106">
        <v>385</v>
      </c>
      <c r="F58" s="107"/>
      <c r="H58" s="110">
        <f>SUMIF('1,3 день'!$B$4:$B$48,продукты!$A58,'1,3 день'!$C$4:$C$48)</f>
        <v>0</v>
      </c>
      <c r="I58" s="162">
        <f t="shared" si="0"/>
        <v>0</v>
      </c>
      <c r="J58" s="110">
        <f>SUMIF('2,4 день'!$B$4:$B$50,продукты!$A58,'2,4 день'!$C$4:$C$50)</f>
        <v>0</v>
      </c>
      <c r="K58" s="162">
        <f t="shared" si="1"/>
        <v>0</v>
      </c>
      <c r="L58" s="110">
        <f>SUMIF('5,7 день'!$B$4:$B$51,продукты!$A58,'5,7 день'!$C$4:$C$51)</f>
        <v>0</v>
      </c>
      <c r="M58" s="162">
        <f t="shared" si="2"/>
        <v>0</v>
      </c>
      <c r="N58" s="110">
        <f>SUMIF('6,8 день'!$B$4:$B$55,продукты!$A58,'6,8 день'!$C$4:$C$55)</f>
        <v>0</v>
      </c>
      <c r="O58" s="167">
        <f t="shared" si="3"/>
        <v>0</v>
      </c>
      <c r="P58" s="111">
        <f t="shared" si="6"/>
        <v>0</v>
      </c>
      <c r="Q58" s="111">
        <f t="shared" si="5"/>
        <v>0</v>
      </c>
      <c r="T58" s="181"/>
    </row>
    <row r="59" spans="1:20" x14ac:dyDescent="0.2">
      <c r="A59" s="129" t="s">
        <v>266</v>
      </c>
      <c r="B59" s="124">
        <v>5.4</v>
      </c>
      <c r="C59" s="99">
        <v>5.7</v>
      </c>
      <c r="D59" s="99">
        <v>32.799999999999997</v>
      </c>
      <c r="E59" s="106">
        <v>203</v>
      </c>
      <c r="F59" s="107"/>
      <c r="H59" s="110">
        <f>SUMIF('1,3 день'!$B$4:$B$48,продукты!$A59,'1,3 день'!$C$4:$C$48)</f>
        <v>0</v>
      </c>
      <c r="I59" s="162">
        <f t="shared" si="0"/>
        <v>0</v>
      </c>
      <c r="J59" s="110">
        <f>SUMIF('2,4 день'!$B$4:$B$50,продукты!$A59,'2,4 день'!$C$4:$C$50)</f>
        <v>0</v>
      </c>
      <c r="K59" s="162">
        <f t="shared" si="1"/>
        <v>0</v>
      </c>
      <c r="L59" s="110">
        <f>SUMIF('5,7 день'!$B$4:$B$51,продукты!$A59,'5,7 день'!$C$4:$C$51)</f>
        <v>0</v>
      </c>
      <c r="M59" s="162">
        <f t="shared" si="2"/>
        <v>0</v>
      </c>
      <c r="N59" s="110">
        <f>SUMIF('6,8 день'!$B$4:$B$55,продукты!$A59,'6,8 день'!$C$4:$C$55)</f>
        <v>0</v>
      </c>
      <c r="O59" s="167">
        <f t="shared" si="3"/>
        <v>0</v>
      </c>
      <c r="P59" s="111">
        <f t="shared" si="6"/>
        <v>0</v>
      </c>
      <c r="Q59" s="111">
        <f t="shared" si="5"/>
        <v>0</v>
      </c>
      <c r="T59" s="181"/>
    </row>
    <row r="60" spans="1:20" x14ac:dyDescent="0.2">
      <c r="A60" s="129" t="s">
        <v>202</v>
      </c>
      <c r="B60" s="125">
        <v>23.6</v>
      </c>
      <c r="C60" s="99">
        <v>20.2</v>
      </c>
      <c r="D60" s="99">
        <v>17.899999999999999</v>
      </c>
      <c r="E60" s="106">
        <v>350</v>
      </c>
      <c r="F60" s="107"/>
      <c r="H60" s="110">
        <f>SUMIF('1,3 день'!$B$4:$B$48,продукты!$A60,'1,3 день'!$C$4:$C$48)</f>
        <v>0</v>
      </c>
      <c r="I60" s="162">
        <f t="shared" si="0"/>
        <v>0</v>
      </c>
      <c r="J60" s="110">
        <f>SUMIF('2,4 день'!$B$4:$B$50,продукты!$A60,'2,4 день'!$C$4:$C$50)</f>
        <v>0</v>
      </c>
      <c r="K60" s="162">
        <f t="shared" si="1"/>
        <v>0</v>
      </c>
      <c r="L60" s="110">
        <f>SUMIF('5,7 день'!$B$4:$B$51,продукты!$A60,'5,7 день'!$C$4:$C$51)</f>
        <v>0</v>
      </c>
      <c r="M60" s="162">
        <f t="shared" si="2"/>
        <v>0</v>
      </c>
      <c r="N60" s="110">
        <f>SUMIF('6,8 день'!$B$4:$B$55,продукты!$A60,'6,8 день'!$C$4:$C$55)</f>
        <v>0</v>
      </c>
      <c r="O60" s="167">
        <f t="shared" si="3"/>
        <v>0</v>
      </c>
      <c r="P60" s="111">
        <f t="shared" si="6"/>
        <v>0</v>
      </c>
      <c r="Q60" s="111">
        <f t="shared" si="5"/>
        <v>0</v>
      </c>
      <c r="T60" s="181"/>
    </row>
    <row r="61" spans="1:20" x14ac:dyDescent="0.2">
      <c r="A61" s="129" t="s">
        <v>166</v>
      </c>
      <c r="B61" s="124">
        <v>13.7</v>
      </c>
      <c r="C61" s="99">
        <v>6.3</v>
      </c>
      <c r="D61" s="99">
        <v>4.8</v>
      </c>
      <c r="E61" s="106">
        <v>137</v>
      </c>
      <c r="F61" s="107"/>
      <c r="H61" s="110">
        <f>SUMIF('1,3 день'!$B$4:$B$48,продукты!$A61,'1,3 день'!$C$4:$C$48)</f>
        <v>0</v>
      </c>
      <c r="I61" s="162">
        <f t="shared" si="0"/>
        <v>0</v>
      </c>
      <c r="J61" s="110">
        <f>SUMIF('2,4 день'!$B$4:$B$50,продукты!$A61,'2,4 день'!$C$4:$C$50)</f>
        <v>0</v>
      </c>
      <c r="K61" s="162">
        <f t="shared" si="1"/>
        <v>0</v>
      </c>
      <c r="L61" s="110">
        <f>SUMIF('5,7 день'!$B$4:$B$51,продукты!$A61,'5,7 день'!$C$4:$C$51)</f>
        <v>0</v>
      </c>
      <c r="M61" s="162">
        <f t="shared" si="2"/>
        <v>0</v>
      </c>
      <c r="N61" s="110">
        <f>SUMIF('6,8 день'!$B$4:$B$55,продукты!$A61,'6,8 день'!$C$4:$C$55)</f>
        <v>0</v>
      </c>
      <c r="O61" s="167">
        <f t="shared" si="3"/>
        <v>0</v>
      </c>
      <c r="P61" s="111">
        <f t="shared" si="6"/>
        <v>0</v>
      </c>
      <c r="Q61" s="111">
        <f t="shared" si="5"/>
        <v>0</v>
      </c>
      <c r="T61" s="181"/>
    </row>
    <row r="62" spans="1:20" x14ac:dyDescent="0.2">
      <c r="A62" s="129" t="s">
        <v>211</v>
      </c>
      <c r="B62" s="124">
        <v>1.8</v>
      </c>
      <c r="C62" s="99">
        <v>0</v>
      </c>
      <c r="D62" s="99">
        <v>4.5</v>
      </c>
      <c r="E62" s="106">
        <v>25</v>
      </c>
      <c r="F62" s="107"/>
      <c r="H62" s="110">
        <f>SUMIF('1,3 день'!$B$4:$B$48,продукты!$A62,'1,3 день'!$C$4:$C$48)</f>
        <v>0</v>
      </c>
      <c r="I62" s="162">
        <f t="shared" si="0"/>
        <v>0</v>
      </c>
      <c r="J62" s="110">
        <f>SUMIF('2,4 день'!$B$4:$B$50,продукты!$A62,'2,4 день'!$C$4:$C$50)</f>
        <v>0</v>
      </c>
      <c r="K62" s="162">
        <f t="shared" si="1"/>
        <v>0</v>
      </c>
      <c r="L62" s="110">
        <f>SUMIF('5,7 день'!$B$4:$B$51,продукты!$A62,'5,7 день'!$C$4:$C$51)</f>
        <v>0</v>
      </c>
      <c r="M62" s="162">
        <f t="shared" si="2"/>
        <v>0</v>
      </c>
      <c r="N62" s="110">
        <f>SUMIF('6,8 день'!$B$4:$B$55,продукты!$A62,'6,8 день'!$C$4:$C$55)</f>
        <v>0</v>
      </c>
      <c r="O62" s="167">
        <f t="shared" si="3"/>
        <v>0</v>
      </c>
      <c r="P62" s="111">
        <f t="shared" si="6"/>
        <v>0</v>
      </c>
      <c r="Q62" s="111">
        <f t="shared" si="5"/>
        <v>0</v>
      </c>
      <c r="T62" s="181"/>
    </row>
    <row r="63" spans="1:20" x14ac:dyDescent="0.2">
      <c r="A63" s="129" t="s">
        <v>212</v>
      </c>
      <c r="B63" s="124">
        <v>0.8</v>
      </c>
      <c r="C63" s="99">
        <v>0</v>
      </c>
      <c r="D63" s="99">
        <v>1.8</v>
      </c>
      <c r="E63" s="106">
        <v>11</v>
      </c>
      <c r="F63" s="107"/>
      <c r="H63" s="110">
        <f>SUMIF('1,3 день'!$B$4:$B$48,продукты!$A63,'1,3 день'!$C$4:$C$48)</f>
        <v>0</v>
      </c>
      <c r="I63" s="162">
        <f t="shared" si="0"/>
        <v>0</v>
      </c>
      <c r="J63" s="110">
        <f>SUMIF('2,4 день'!$B$4:$B$50,продукты!$A63,'2,4 день'!$C$4:$C$50)</f>
        <v>0</v>
      </c>
      <c r="K63" s="162">
        <f t="shared" si="1"/>
        <v>0</v>
      </c>
      <c r="L63" s="110">
        <f>SUMIF('5,7 день'!$B$4:$B$51,продукты!$A63,'5,7 день'!$C$4:$C$51)</f>
        <v>0</v>
      </c>
      <c r="M63" s="162">
        <f t="shared" si="2"/>
        <v>0</v>
      </c>
      <c r="N63" s="110">
        <f>SUMIF('6,8 день'!$B$4:$B$55,продукты!$A63,'6,8 день'!$C$4:$C$55)</f>
        <v>0</v>
      </c>
      <c r="O63" s="167">
        <f t="shared" si="3"/>
        <v>0</v>
      </c>
      <c r="P63" s="111">
        <f t="shared" si="6"/>
        <v>0</v>
      </c>
      <c r="Q63" s="111">
        <f t="shared" si="5"/>
        <v>0</v>
      </c>
      <c r="T63" s="181"/>
    </row>
    <row r="64" spans="1:20" x14ac:dyDescent="0.2">
      <c r="A64" s="129" t="s">
        <v>213</v>
      </c>
      <c r="B64" s="124">
        <v>13.5</v>
      </c>
      <c r="C64" s="99">
        <v>0</v>
      </c>
      <c r="D64" s="99">
        <v>47.6</v>
      </c>
      <c r="E64" s="106">
        <v>244</v>
      </c>
      <c r="F64" s="107"/>
      <c r="H64" s="110">
        <f>SUMIF('1,3 день'!$B$4:$B$48,продукты!$A64,'1,3 день'!$C$4:$C$48)</f>
        <v>0</v>
      </c>
      <c r="I64" s="162">
        <f t="shared" si="0"/>
        <v>0</v>
      </c>
      <c r="J64" s="110">
        <f>SUMIF('2,4 день'!$B$4:$B$50,продукты!$A64,'2,4 день'!$C$4:$C$50)</f>
        <v>0</v>
      </c>
      <c r="K64" s="162">
        <f t="shared" si="1"/>
        <v>0</v>
      </c>
      <c r="L64" s="110">
        <f>SUMIF('5,7 день'!$B$4:$B$51,продукты!$A64,'5,7 день'!$C$4:$C$51)</f>
        <v>0</v>
      </c>
      <c r="M64" s="162">
        <f t="shared" si="2"/>
        <v>0</v>
      </c>
      <c r="N64" s="110">
        <f>SUMIF('6,8 день'!$B$4:$B$55,продукты!$A64,'6,8 день'!$C$4:$C$55)</f>
        <v>0</v>
      </c>
      <c r="O64" s="167">
        <f t="shared" si="3"/>
        <v>0</v>
      </c>
      <c r="P64" s="111">
        <f t="shared" si="6"/>
        <v>0</v>
      </c>
      <c r="Q64" s="111">
        <f t="shared" si="5"/>
        <v>0</v>
      </c>
      <c r="T64" s="181"/>
    </row>
    <row r="65" spans="1:20" x14ac:dyDescent="0.2">
      <c r="A65" s="129" t="s">
        <v>187</v>
      </c>
      <c r="B65" s="124">
        <v>0</v>
      </c>
      <c r="C65" s="99">
        <v>0</v>
      </c>
      <c r="D65" s="104">
        <v>89.2</v>
      </c>
      <c r="E65" s="106">
        <v>357</v>
      </c>
      <c r="F65" s="107"/>
      <c r="H65" s="110">
        <f>SUMIF('1,3 день'!$B$4:$B$48,продукты!$A65,'1,3 день'!$C$4:$C$48)</f>
        <v>0</v>
      </c>
      <c r="I65" s="162">
        <f t="shared" si="0"/>
        <v>0</v>
      </c>
      <c r="J65" s="110">
        <f>SUMIF('2,4 день'!$B$4:$B$50,продукты!$A65,'2,4 день'!$C$4:$C$50)</f>
        <v>0</v>
      </c>
      <c r="K65" s="162">
        <f t="shared" si="1"/>
        <v>0</v>
      </c>
      <c r="L65" s="110">
        <f>SUMIF('5,7 день'!$B$4:$B$51,продукты!$A65,'5,7 день'!$C$4:$C$51)</f>
        <v>0</v>
      </c>
      <c r="M65" s="162">
        <f t="shared" si="2"/>
        <v>0</v>
      </c>
      <c r="N65" s="110">
        <f>SUMIF('6,8 день'!$B$4:$B$55,продукты!$A65,'6,8 день'!$C$4:$C$55)</f>
        <v>0</v>
      </c>
      <c r="O65" s="167">
        <f t="shared" si="3"/>
        <v>0</v>
      </c>
      <c r="P65" s="111">
        <f t="shared" si="6"/>
        <v>0</v>
      </c>
      <c r="Q65" s="111">
        <f t="shared" si="5"/>
        <v>0</v>
      </c>
      <c r="T65" s="181"/>
    </row>
    <row r="66" spans="1:20" x14ac:dyDescent="0.2">
      <c r="A66" s="129" t="s">
        <v>188</v>
      </c>
      <c r="B66" s="124">
        <v>0</v>
      </c>
      <c r="C66" s="99">
        <v>0</v>
      </c>
      <c r="D66" s="104">
        <v>83.4</v>
      </c>
      <c r="E66" s="106">
        <v>333</v>
      </c>
      <c r="F66" s="107"/>
      <c r="H66" s="110">
        <f>SUMIF('1,3 день'!$B$4:$B$48,продукты!$A66,'1,3 день'!$C$4:$C$48)</f>
        <v>0</v>
      </c>
      <c r="I66" s="162">
        <f t="shared" ref="I66:I129" si="11">H66*$H$277</f>
        <v>0</v>
      </c>
      <c r="J66" s="110">
        <f>SUMIF('2,4 день'!$B$4:$B$50,продукты!$A66,'2,4 день'!$C$4:$C$50)</f>
        <v>0</v>
      </c>
      <c r="K66" s="162">
        <f t="shared" ref="K66:K129" si="12">J66*$H$277</f>
        <v>0</v>
      </c>
      <c r="L66" s="110">
        <f>SUMIF('5,7 день'!$B$4:$B$51,продукты!$A66,'5,7 день'!$C$4:$C$51)</f>
        <v>0</v>
      </c>
      <c r="M66" s="162">
        <f t="shared" ref="M66:M129" si="13">L66*$L$277</f>
        <v>0</v>
      </c>
      <c r="N66" s="110">
        <f>SUMIF('6,8 день'!$B$4:$B$55,продукты!$A66,'6,8 день'!$C$4:$C$55)</f>
        <v>0</v>
      </c>
      <c r="O66" s="167">
        <f t="shared" ref="O66:O129" si="14">N66*$N$277</f>
        <v>0</v>
      </c>
      <c r="P66" s="111">
        <f t="shared" si="6"/>
        <v>0</v>
      </c>
      <c r="Q66" s="111">
        <f t="shared" ref="Q66:Q129" si="15">P66*$H$278</f>
        <v>0</v>
      </c>
      <c r="T66" s="181"/>
    </row>
    <row r="67" spans="1:20" x14ac:dyDescent="0.2">
      <c r="A67" s="129" t="s">
        <v>189</v>
      </c>
      <c r="B67" s="124">
        <v>0</v>
      </c>
      <c r="C67" s="99">
        <v>0</v>
      </c>
      <c r="D67" s="104">
        <v>82.6</v>
      </c>
      <c r="E67" s="106">
        <v>330</v>
      </c>
      <c r="F67" s="107"/>
      <c r="H67" s="110">
        <f>SUMIF('1,3 день'!$B$4:$B$48,продукты!$A67,'1,3 день'!$C$4:$C$48)</f>
        <v>0</v>
      </c>
      <c r="I67" s="162">
        <f t="shared" si="11"/>
        <v>0</v>
      </c>
      <c r="J67" s="110">
        <f>SUMIF('2,4 день'!$B$4:$B$50,продукты!$A67,'2,4 день'!$C$4:$C$50)</f>
        <v>0</v>
      </c>
      <c r="K67" s="162">
        <f t="shared" si="12"/>
        <v>0</v>
      </c>
      <c r="L67" s="110">
        <f>SUMIF('5,7 день'!$B$4:$B$51,продукты!$A67,'5,7 день'!$C$4:$C$51)</f>
        <v>0</v>
      </c>
      <c r="M67" s="162">
        <f t="shared" si="13"/>
        <v>0</v>
      </c>
      <c r="N67" s="110">
        <f>SUMIF('6,8 день'!$B$4:$B$55,продукты!$A67,'6,8 день'!$C$4:$C$55)</f>
        <v>0</v>
      </c>
      <c r="O67" s="167">
        <f t="shared" si="14"/>
        <v>0</v>
      </c>
      <c r="P67" s="111">
        <f t="shared" si="6"/>
        <v>0</v>
      </c>
      <c r="Q67" s="111">
        <f t="shared" si="15"/>
        <v>0</v>
      </c>
      <c r="T67" s="181"/>
    </row>
    <row r="68" spans="1:20" ht="14.25" customHeight="1" x14ac:dyDescent="0.2">
      <c r="A68" s="129" t="s">
        <v>190</v>
      </c>
      <c r="B68" s="124">
        <v>3.2</v>
      </c>
      <c r="C68" s="99">
        <v>9.1999999999999993</v>
      </c>
      <c r="D68" s="104">
        <v>76.5</v>
      </c>
      <c r="E68" s="106">
        <v>400</v>
      </c>
      <c r="F68" s="107"/>
      <c r="H68" s="110">
        <f>SUMIF('1,3 день'!$B$4:$B$48,продукты!$A68,'1,3 день'!$C$4:$C$48)</f>
        <v>0</v>
      </c>
      <c r="I68" s="162">
        <f t="shared" si="11"/>
        <v>0</v>
      </c>
      <c r="J68" s="110">
        <f>SUMIF('2,4 день'!$B$4:$B$50,продукты!$A68,'2,4 день'!$C$4:$C$50)</f>
        <v>0</v>
      </c>
      <c r="K68" s="162">
        <f t="shared" si="12"/>
        <v>0</v>
      </c>
      <c r="L68" s="110">
        <f>SUMIF('5,7 день'!$B$4:$B$51,продукты!$A68,'5,7 день'!$C$4:$C$51)</f>
        <v>0</v>
      </c>
      <c r="M68" s="162">
        <f t="shared" si="13"/>
        <v>0</v>
      </c>
      <c r="N68" s="110">
        <f>SUMIF('6,8 день'!$B$4:$B$55,продукты!$A68,'6,8 день'!$C$4:$C$55)</f>
        <v>0</v>
      </c>
      <c r="O68" s="167">
        <f t="shared" si="14"/>
        <v>0</v>
      </c>
      <c r="P68" s="111">
        <f t="shared" si="6"/>
        <v>0</v>
      </c>
      <c r="Q68" s="111">
        <f t="shared" si="15"/>
        <v>0</v>
      </c>
      <c r="T68" s="181"/>
    </row>
    <row r="69" spans="1:20" x14ac:dyDescent="0.2">
      <c r="A69" s="129" t="s">
        <v>139</v>
      </c>
      <c r="B69" s="124">
        <v>15.2</v>
      </c>
      <c r="C69" s="99">
        <v>3.2</v>
      </c>
      <c r="D69" s="99">
        <v>0</v>
      </c>
      <c r="E69" s="106">
        <v>92</v>
      </c>
      <c r="F69" s="107"/>
      <c r="H69" s="110">
        <f>SUMIF('1,3 день'!$B$4:$B$48,продукты!$A69,'1,3 день'!$C$4:$C$48)</f>
        <v>0</v>
      </c>
      <c r="I69" s="162">
        <f t="shared" si="11"/>
        <v>0</v>
      </c>
      <c r="J69" s="110">
        <f>SUMIF('2,4 день'!$B$4:$B$50,продукты!$A69,'2,4 день'!$C$4:$C$50)</f>
        <v>0</v>
      </c>
      <c r="K69" s="162">
        <f t="shared" si="12"/>
        <v>0</v>
      </c>
      <c r="L69" s="110">
        <f>SUMIF('5,7 день'!$B$4:$B$51,продукты!$A69,'5,7 день'!$C$4:$C$51)</f>
        <v>0</v>
      </c>
      <c r="M69" s="162">
        <f t="shared" si="13"/>
        <v>0</v>
      </c>
      <c r="N69" s="110">
        <f>SUMIF('6,8 день'!$B$4:$B$55,продукты!$A69,'6,8 день'!$C$4:$C$55)</f>
        <v>0</v>
      </c>
      <c r="O69" s="167">
        <f t="shared" si="14"/>
        <v>0</v>
      </c>
      <c r="P69" s="111">
        <f t="shared" si="6"/>
        <v>0</v>
      </c>
      <c r="Q69" s="111">
        <f t="shared" si="15"/>
        <v>0</v>
      </c>
      <c r="T69" s="181"/>
    </row>
    <row r="70" spans="1:20" x14ac:dyDescent="0.2">
      <c r="A70" s="129" t="s">
        <v>214</v>
      </c>
      <c r="B70" s="124">
        <v>1.7</v>
      </c>
      <c r="C70" s="99">
        <v>0</v>
      </c>
      <c r="D70" s="99">
        <v>20</v>
      </c>
      <c r="E70" s="106">
        <v>86</v>
      </c>
      <c r="F70" s="107"/>
      <c r="H70" s="110">
        <f>SUMIF('1,3 день'!$B$4:$B$48,продукты!$A70,'1,3 день'!$C$4:$C$48)</f>
        <v>0</v>
      </c>
      <c r="I70" s="162">
        <f t="shared" si="11"/>
        <v>0</v>
      </c>
      <c r="J70" s="110">
        <f>SUMIF('2,4 день'!$B$4:$B$50,продукты!$A70,'2,4 день'!$C$4:$C$50)</f>
        <v>0</v>
      </c>
      <c r="K70" s="162">
        <f t="shared" si="12"/>
        <v>0</v>
      </c>
      <c r="L70" s="110">
        <f>SUMIF('5,7 день'!$B$4:$B$51,продукты!$A70,'5,7 день'!$C$4:$C$51)</f>
        <v>0</v>
      </c>
      <c r="M70" s="162">
        <f t="shared" si="13"/>
        <v>0</v>
      </c>
      <c r="N70" s="110">
        <f>SUMIF('6,8 день'!$B$4:$B$55,продукты!$A70,'6,8 день'!$C$4:$C$55)</f>
        <v>0</v>
      </c>
      <c r="O70" s="167">
        <f t="shared" si="14"/>
        <v>0</v>
      </c>
      <c r="P70" s="111">
        <f t="shared" si="6"/>
        <v>0</v>
      </c>
      <c r="Q70" s="111">
        <f t="shared" si="15"/>
        <v>0</v>
      </c>
      <c r="T70" s="181"/>
    </row>
    <row r="71" spans="1:20" x14ac:dyDescent="0.2">
      <c r="A71" s="129" t="s">
        <v>215</v>
      </c>
      <c r="B71" s="124">
        <v>6.1</v>
      </c>
      <c r="C71" s="99">
        <v>0</v>
      </c>
      <c r="D71" s="104">
        <v>72.3</v>
      </c>
      <c r="E71" s="106">
        <v>315</v>
      </c>
      <c r="F71" s="107"/>
      <c r="H71" s="110">
        <f>SUMIF('1,3 день'!$B$4:$B$48,продукты!$A71,'1,3 день'!$C$4:$C$48)</f>
        <v>0</v>
      </c>
      <c r="I71" s="162">
        <f t="shared" si="11"/>
        <v>0</v>
      </c>
      <c r="J71" s="110">
        <f>SUMIF('2,4 день'!$B$4:$B$50,продукты!$A71,'2,4 день'!$C$4:$C$50)</f>
        <v>0</v>
      </c>
      <c r="K71" s="162">
        <f t="shared" si="12"/>
        <v>0</v>
      </c>
      <c r="L71" s="110">
        <f>SUMIF('5,7 день'!$B$4:$B$51,продукты!$A71,'5,7 день'!$C$4:$C$51)</f>
        <v>0</v>
      </c>
      <c r="M71" s="162">
        <f t="shared" si="13"/>
        <v>0</v>
      </c>
      <c r="N71" s="110">
        <f>SUMIF('6,8 день'!$B$4:$B$55,продукты!$A71,'6,8 день'!$C$4:$C$55)</f>
        <v>0</v>
      </c>
      <c r="O71" s="167">
        <f t="shared" si="14"/>
        <v>0</v>
      </c>
      <c r="P71" s="111">
        <f t="shared" si="6"/>
        <v>0</v>
      </c>
      <c r="Q71" s="111">
        <f t="shared" si="15"/>
        <v>0</v>
      </c>
      <c r="T71" s="181"/>
    </row>
    <row r="72" spans="1:20" x14ac:dyDescent="0.2">
      <c r="A72" s="129" t="s">
        <v>11</v>
      </c>
      <c r="B72" s="124">
        <v>6.1</v>
      </c>
      <c r="C72" s="99">
        <v>0</v>
      </c>
      <c r="D72" s="104">
        <v>72.3</v>
      </c>
      <c r="E72" s="106">
        <v>315</v>
      </c>
      <c r="F72" s="107">
        <v>60</v>
      </c>
      <c r="G72" s="7">
        <v>0.72299999999999998</v>
      </c>
      <c r="H72" s="110">
        <f>SUMIF('1,3 день'!$B$4:$B$48,продукты!$A72,'1,3 день'!$C$4:$C$48)</f>
        <v>60</v>
      </c>
      <c r="I72" s="162">
        <f t="shared" si="11"/>
        <v>60</v>
      </c>
      <c r="J72" s="110">
        <f>SUMIF('2,4 день'!$B$4:$B$50,продукты!$A72,'2,4 день'!$C$4:$C$50)</f>
        <v>0</v>
      </c>
      <c r="K72" s="162">
        <f t="shared" si="12"/>
        <v>0</v>
      </c>
      <c r="L72" s="110">
        <f>SUMIF('5,7 день'!$B$4:$B$51,продукты!$A72,'5,7 день'!$C$4:$C$51)</f>
        <v>0</v>
      </c>
      <c r="M72" s="162">
        <f t="shared" si="13"/>
        <v>0</v>
      </c>
      <c r="N72" s="110">
        <f>SUMIF('6,8 день'!$B$4:$B$55,продукты!$A72,'6,8 день'!$C$4:$C$55)</f>
        <v>0</v>
      </c>
      <c r="O72" s="167">
        <f t="shared" si="14"/>
        <v>0</v>
      </c>
      <c r="P72" s="111">
        <f t="shared" si="6"/>
        <v>60</v>
      </c>
      <c r="Q72" s="111">
        <f t="shared" si="15"/>
        <v>480</v>
      </c>
      <c r="T72" s="183"/>
    </row>
    <row r="73" spans="1:20" x14ac:dyDescent="0.2">
      <c r="A73" s="129" t="s">
        <v>132</v>
      </c>
      <c r="B73" s="125">
        <v>22.5</v>
      </c>
      <c r="C73" s="99">
        <v>9</v>
      </c>
      <c r="D73" s="99">
        <v>0</v>
      </c>
      <c r="E73" s="106">
        <v>176</v>
      </c>
      <c r="F73" s="107"/>
      <c r="H73" s="110">
        <f>SUMIF('1,3 день'!$B$4:$B$48,продукты!$A73,'1,3 день'!$C$4:$C$48)</f>
        <v>0</v>
      </c>
      <c r="I73" s="162">
        <f t="shared" si="11"/>
        <v>0</v>
      </c>
      <c r="J73" s="110">
        <f>SUMIF('2,4 день'!$B$4:$B$50,продукты!$A73,'2,4 день'!$C$4:$C$50)</f>
        <v>0</v>
      </c>
      <c r="K73" s="162">
        <f t="shared" si="12"/>
        <v>0</v>
      </c>
      <c r="L73" s="110">
        <f>SUMIF('5,7 день'!$B$4:$B$51,продукты!$A73,'5,7 день'!$C$4:$C$51)</f>
        <v>0</v>
      </c>
      <c r="M73" s="162">
        <f t="shared" si="13"/>
        <v>0</v>
      </c>
      <c r="N73" s="110">
        <f>SUMIF('6,8 день'!$B$4:$B$55,продукты!$A73,'6,8 день'!$C$4:$C$55)</f>
        <v>0</v>
      </c>
      <c r="O73" s="167">
        <f t="shared" si="14"/>
        <v>0</v>
      </c>
      <c r="P73" s="111">
        <f t="shared" si="6"/>
        <v>0</v>
      </c>
      <c r="Q73" s="111">
        <f t="shared" si="15"/>
        <v>0</v>
      </c>
      <c r="T73" s="181"/>
    </row>
    <row r="74" spans="1:20" x14ac:dyDescent="0.2">
      <c r="A74" s="129" t="s">
        <v>157</v>
      </c>
      <c r="B74" s="125">
        <v>21.5</v>
      </c>
      <c r="C74" s="99">
        <v>4.8</v>
      </c>
      <c r="D74" s="99">
        <v>0</v>
      </c>
      <c r="E74" s="106">
        <v>133</v>
      </c>
      <c r="F74" s="107"/>
      <c r="H74" s="110">
        <f>SUMIF('1,3 день'!$B$4:$B$48,продукты!$A74,'1,3 день'!$C$4:$C$48)</f>
        <v>0</v>
      </c>
      <c r="I74" s="162">
        <f t="shared" si="11"/>
        <v>0</v>
      </c>
      <c r="J74" s="110">
        <f>SUMIF('2,4 день'!$B$4:$B$50,продукты!$A74,'2,4 день'!$C$4:$C$50)</f>
        <v>0</v>
      </c>
      <c r="K74" s="162">
        <f t="shared" si="12"/>
        <v>0</v>
      </c>
      <c r="L74" s="110">
        <f>SUMIF('5,7 день'!$B$4:$B$51,продукты!$A74,'5,7 день'!$C$4:$C$51)</f>
        <v>0</v>
      </c>
      <c r="M74" s="162">
        <f t="shared" si="13"/>
        <v>0</v>
      </c>
      <c r="N74" s="110">
        <f>SUMIF('6,8 день'!$B$4:$B$55,продукты!$A74,'6,8 день'!$C$4:$C$55)</f>
        <v>0</v>
      </c>
      <c r="O74" s="167">
        <f t="shared" si="14"/>
        <v>0</v>
      </c>
      <c r="P74" s="111">
        <f t="shared" ref="P74:P140" si="16">I74+K74+M74+O74</f>
        <v>0</v>
      </c>
      <c r="Q74" s="111">
        <f t="shared" si="15"/>
        <v>0</v>
      </c>
      <c r="T74" s="181"/>
    </row>
    <row r="75" spans="1:20" x14ac:dyDescent="0.2">
      <c r="A75" s="129" t="s">
        <v>143</v>
      </c>
      <c r="B75" s="124">
        <v>10.3</v>
      </c>
      <c r="C75" s="99">
        <v>4.4000000000000004</v>
      </c>
      <c r="D75" s="99">
        <v>0</v>
      </c>
      <c r="E75" s="106">
        <v>83</v>
      </c>
      <c r="F75" s="107"/>
      <c r="H75" s="110">
        <f>SUMIF('1,3 день'!$B$4:$B$48,продукты!$A75,'1,3 день'!$C$4:$C$48)</f>
        <v>0</v>
      </c>
      <c r="I75" s="162">
        <f t="shared" si="11"/>
        <v>0</v>
      </c>
      <c r="J75" s="110">
        <f>SUMIF('2,4 день'!$B$4:$B$50,продукты!$A75,'2,4 день'!$C$4:$C$50)</f>
        <v>0</v>
      </c>
      <c r="K75" s="162">
        <f t="shared" si="12"/>
        <v>0</v>
      </c>
      <c r="L75" s="110">
        <f>SUMIF('5,7 день'!$B$4:$B$51,продукты!$A75,'5,7 день'!$C$4:$C$51)</f>
        <v>0</v>
      </c>
      <c r="M75" s="162">
        <f t="shared" si="13"/>
        <v>0</v>
      </c>
      <c r="N75" s="110">
        <f>SUMIF('6,8 день'!$B$4:$B$55,продукты!$A75,'6,8 день'!$C$4:$C$55)</f>
        <v>0</v>
      </c>
      <c r="O75" s="167">
        <f t="shared" si="14"/>
        <v>0</v>
      </c>
      <c r="P75" s="111">
        <f t="shared" si="16"/>
        <v>0</v>
      </c>
      <c r="Q75" s="111">
        <f t="shared" si="15"/>
        <v>0</v>
      </c>
      <c r="T75" s="181"/>
    </row>
    <row r="76" spans="1:20" x14ac:dyDescent="0.2">
      <c r="A76" s="129" t="s">
        <v>152</v>
      </c>
      <c r="B76" s="124">
        <v>15.6</v>
      </c>
      <c r="C76" s="99">
        <v>29.2</v>
      </c>
      <c r="D76" s="99">
        <v>0.3</v>
      </c>
      <c r="E76" s="106">
        <v>336</v>
      </c>
      <c r="F76" s="107"/>
      <c r="H76" s="110">
        <f>SUMIF('1,3 день'!$B$4:$B$48,продукты!$A76,'1,3 день'!$C$4:$C$48)</f>
        <v>0</v>
      </c>
      <c r="I76" s="162">
        <f t="shared" si="11"/>
        <v>0</v>
      </c>
      <c r="J76" s="110">
        <f>SUMIF('2,4 день'!$B$4:$B$50,продукты!$A76,'2,4 день'!$C$4:$C$50)</f>
        <v>0</v>
      </c>
      <c r="K76" s="162">
        <f t="shared" si="12"/>
        <v>0</v>
      </c>
      <c r="L76" s="110">
        <f>SUMIF('5,7 день'!$B$4:$B$51,продукты!$A76,'5,7 день'!$C$4:$C$51)</f>
        <v>0</v>
      </c>
      <c r="M76" s="162">
        <f t="shared" si="13"/>
        <v>0</v>
      </c>
      <c r="N76" s="110">
        <f>SUMIF('6,8 день'!$B$4:$B$55,продукты!$A76,'6,8 день'!$C$4:$C$55)</f>
        <v>0</v>
      </c>
      <c r="O76" s="167">
        <f t="shared" si="14"/>
        <v>0</v>
      </c>
      <c r="P76" s="111">
        <f t="shared" si="16"/>
        <v>0</v>
      </c>
      <c r="Q76" s="111">
        <f t="shared" si="15"/>
        <v>0</v>
      </c>
      <c r="T76" s="181"/>
    </row>
    <row r="77" spans="1:20" x14ac:dyDescent="0.2">
      <c r="A77" s="129" t="s">
        <v>57</v>
      </c>
      <c r="B77" s="124">
        <v>3.1</v>
      </c>
      <c r="C77" s="99">
        <v>2.6</v>
      </c>
      <c r="D77" s="99">
        <v>2.5</v>
      </c>
      <c r="E77" s="106">
        <v>48</v>
      </c>
      <c r="F77" s="107"/>
      <c r="H77" s="110">
        <f>SUMIF('1,3 день'!$B$4:$B$48,продукты!$A77,'1,3 день'!$C$4:$C$48)</f>
        <v>0</v>
      </c>
      <c r="I77" s="162">
        <f t="shared" si="11"/>
        <v>0</v>
      </c>
      <c r="J77" s="110">
        <f>SUMIF('2,4 день'!$B$4:$B$50,продукты!$A77,'2,4 день'!$C$4:$C$50)</f>
        <v>0</v>
      </c>
      <c r="K77" s="162">
        <f t="shared" si="12"/>
        <v>0</v>
      </c>
      <c r="L77" s="110">
        <f>SUMIF('5,7 день'!$B$4:$B$51,продукты!$A77,'5,7 день'!$C$4:$C$51)</f>
        <v>0</v>
      </c>
      <c r="M77" s="162">
        <f t="shared" si="13"/>
        <v>0</v>
      </c>
      <c r="N77" s="110">
        <f>SUMIF('6,8 день'!$B$4:$B$55,продукты!$A77,'6,8 день'!$C$4:$C$55)</f>
        <v>0</v>
      </c>
      <c r="O77" s="167">
        <f t="shared" si="14"/>
        <v>0</v>
      </c>
      <c r="P77" s="111">
        <f t="shared" si="16"/>
        <v>0</v>
      </c>
      <c r="Q77" s="111">
        <f t="shared" si="15"/>
        <v>0</v>
      </c>
      <c r="T77" s="181"/>
    </row>
    <row r="78" spans="1:20" x14ac:dyDescent="0.2">
      <c r="A78" s="129" t="s">
        <v>135</v>
      </c>
      <c r="B78" s="125">
        <v>22</v>
      </c>
      <c r="C78" s="99">
        <v>8.5</v>
      </c>
      <c r="D78" s="99">
        <v>0</v>
      </c>
      <c r="E78" s="106">
        <v>168</v>
      </c>
      <c r="F78" s="107"/>
      <c r="H78" s="110">
        <f>SUMIF('1,3 день'!$B$4:$B$48,продукты!$A78,'1,3 день'!$C$4:$C$48)</f>
        <v>0</v>
      </c>
      <c r="I78" s="162">
        <f t="shared" si="11"/>
        <v>0</v>
      </c>
      <c r="J78" s="110">
        <f>SUMIF('2,4 день'!$B$4:$B$50,продукты!$A78,'2,4 день'!$C$4:$C$50)</f>
        <v>0</v>
      </c>
      <c r="K78" s="162">
        <f t="shared" si="12"/>
        <v>0</v>
      </c>
      <c r="L78" s="110">
        <f>SUMIF('5,7 день'!$B$4:$B$51,продукты!$A78,'5,7 день'!$C$4:$C$51)</f>
        <v>0</v>
      </c>
      <c r="M78" s="162">
        <f t="shared" si="13"/>
        <v>0</v>
      </c>
      <c r="N78" s="110">
        <f>SUMIF('6,8 день'!$B$4:$B$55,продукты!$A78,'6,8 день'!$C$4:$C$55)</f>
        <v>0</v>
      </c>
      <c r="O78" s="167">
        <f t="shared" si="14"/>
        <v>0</v>
      </c>
      <c r="P78" s="111">
        <f t="shared" si="16"/>
        <v>0</v>
      </c>
      <c r="Q78" s="111">
        <f t="shared" si="15"/>
        <v>0</v>
      </c>
      <c r="T78" s="181"/>
    </row>
    <row r="79" spans="1:20" x14ac:dyDescent="0.2">
      <c r="A79" s="129" t="s">
        <v>168</v>
      </c>
      <c r="B79" s="124">
        <v>13.5</v>
      </c>
      <c r="C79" s="99">
        <v>9.5</v>
      </c>
      <c r="D79" s="99">
        <v>0</v>
      </c>
      <c r="E79" s="106">
        <v>150</v>
      </c>
      <c r="F79" s="107"/>
      <c r="H79" s="110">
        <f>SUMIF('1,3 день'!$B$4:$B$48,продукты!$A79,'1,3 день'!$C$4:$C$48)</f>
        <v>0</v>
      </c>
      <c r="I79" s="162">
        <f t="shared" si="11"/>
        <v>0</v>
      </c>
      <c r="J79" s="110">
        <f>SUMIF('2,4 день'!$B$4:$B$50,продукты!$A79,'2,4 день'!$C$4:$C$50)</f>
        <v>0</v>
      </c>
      <c r="K79" s="162">
        <f t="shared" si="12"/>
        <v>0</v>
      </c>
      <c r="L79" s="110">
        <f>SUMIF('5,7 день'!$B$4:$B$51,продукты!$A79,'5,7 день'!$C$4:$C$51)</f>
        <v>0</v>
      </c>
      <c r="M79" s="162">
        <f t="shared" si="13"/>
        <v>0</v>
      </c>
      <c r="N79" s="110">
        <f>SUMIF('6,8 день'!$B$4:$B$55,продукты!$A79,'6,8 день'!$C$4:$C$55)</f>
        <v>0</v>
      </c>
      <c r="O79" s="167">
        <f t="shared" si="14"/>
        <v>0</v>
      </c>
      <c r="P79" s="111">
        <f t="shared" si="16"/>
        <v>0</v>
      </c>
      <c r="Q79" s="111">
        <f t="shared" si="15"/>
        <v>0</v>
      </c>
      <c r="T79" s="181"/>
    </row>
    <row r="80" spans="1:20" x14ac:dyDescent="0.2">
      <c r="A80" s="129" t="s">
        <v>268</v>
      </c>
      <c r="B80" s="124">
        <v>3</v>
      </c>
      <c r="C80" s="99">
        <v>3.2</v>
      </c>
      <c r="D80" s="99">
        <v>18.7</v>
      </c>
      <c r="E80" s="106">
        <v>118</v>
      </c>
      <c r="F80" s="107"/>
      <c r="H80" s="110">
        <f>SUMIF('1,3 день'!$B$4:$B$48,продукты!$A80,'1,3 день'!$C$4:$C$48)</f>
        <v>0</v>
      </c>
      <c r="I80" s="162">
        <f t="shared" si="11"/>
        <v>0</v>
      </c>
      <c r="J80" s="110">
        <f>SUMIF('2,4 день'!$B$4:$B$50,продукты!$A80,'2,4 день'!$C$4:$C$50)</f>
        <v>0</v>
      </c>
      <c r="K80" s="162">
        <f t="shared" si="12"/>
        <v>0</v>
      </c>
      <c r="L80" s="110">
        <f>SUMIF('5,7 день'!$B$4:$B$51,продукты!$A80,'5,7 день'!$C$4:$C$51)</f>
        <v>0</v>
      </c>
      <c r="M80" s="162">
        <f t="shared" si="13"/>
        <v>0</v>
      </c>
      <c r="N80" s="110">
        <f>SUMIF('6,8 день'!$B$4:$B$55,продукты!$A80,'6,8 день'!$C$4:$C$55)</f>
        <v>0</v>
      </c>
      <c r="O80" s="167">
        <f t="shared" si="14"/>
        <v>0</v>
      </c>
      <c r="P80" s="111">
        <f t="shared" si="16"/>
        <v>0</v>
      </c>
      <c r="Q80" s="111">
        <f t="shared" si="15"/>
        <v>0</v>
      </c>
      <c r="T80" s="181"/>
    </row>
    <row r="81" spans="1:20" x14ac:dyDescent="0.2">
      <c r="A81" s="129" t="s">
        <v>267</v>
      </c>
      <c r="B81" s="124">
        <v>0.2</v>
      </c>
      <c r="C81" s="99">
        <v>0</v>
      </c>
      <c r="D81" s="99">
        <v>17.3</v>
      </c>
      <c r="E81" s="106">
        <v>70</v>
      </c>
      <c r="F81" s="107"/>
      <c r="H81" s="110">
        <f>SUMIF('1,3 день'!$B$4:$B$48,продукты!$A81,'1,3 день'!$C$4:$C$48)</f>
        <v>0</v>
      </c>
      <c r="I81" s="162">
        <f t="shared" si="11"/>
        <v>0</v>
      </c>
      <c r="J81" s="110">
        <f>SUMIF('2,4 день'!$B$4:$B$50,продукты!$A81,'2,4 день'!$C$4:$C$50)</f>
        <v>0</v>
      </c>
      <c r="K81" s="162">
        <f t="shared" si="12"/>
        <v>0</v>
      </c>
      <c r="L81" s="110">
        <f>SUMIF('5,7 день'!$B$4:$B$51,продукты!$A81,'5,7 день'!$C$4:$C$51)</f>
        <v>0</v>
      </c>
      <c r="M81" s="162">
        <f t="shared" si="13"/>
        <v>0</v>
      </c>
      <c r="N81" s="110">
        <f>SUMIF('6,8 день'!$B$4:$B$55,продукты!$A81,'6,8 день'!$C$4:$C$55)</f>
        <v>0</v>
      </c>
      <c r="O81" s="167">
        <f t="shared" si="14"/>
        <v>0</v>
      </c>
      <c r="P81" s="111">
        <f t="shared" si="16"/>
        <v>0</v>
      </c>
      <c r="Q81" s="111">
        <f t="shared" si="15"/>
        <v>0</v>
      </c>
      <c r="T81" s="181"/>
    </row>
    <row r="82" spans="1:20" x14ac:dyDescent="0.2">
      <c r="A82" s="129" t="s">
        <v>56</v>
      </c>
      <c r="B82" s="124">
        <v>2.8</v>
      </c>
      <c r="C82" s="99">
        <v>3.5</v>
      </c>
      <c r="D82" s="99">
        <v>4.5</v>
      </c>
      <c r="E82" s="106">
        <v>62</v>
      </c>
      <c r="F82" s="107"/>
      <c r="H82" s="110">
        <f>SUMIF('1,3 день'!$B$4:$B$48,продукты!$A82,'1,3 день'!$C$4:$C$48)</f>
        <v>0</v>
      </c>
      <c r="I82" s="162">
        <f t="shared" si="11"/>
        <v>0</v>
      </c>
      <c r="J82" s="110">
        <f>SUMIF('2,4 день'!$B$4:$B$50,продукты!$A82,'2,4 день'!$C$4:$C$50)</f>
        <v>0</v>
      </c>
      <c r="K82" s="162">
        <f t="shared" si="12"/>
        <v>0</v>
      </c>
      <c r="L82" s="110">
        <f>SUMIF('5,7 день'!$B$4:$B$51,продукты!$A82,'5,7 день'!$C$4:$C$51)</f>
        <v>0</v>
      </c>
      <c r="M82" s="162">
        <f t="shared" si="13"/>
        <v>0</v>
      </c>
      <c r="N82" s="110">
        <f>SUMIF('6,8 день'!$B$4:$B$55,продукты!$A82,'6,8 день'!$C$4:$C$55)</f>
        <v>0</v>
      </c>
      <c r="O82" s="167">
        <f t="shared" si="14"/>
        <v>0</v>
      </c>
      <c r="P82" s="111">
        <f t="shared" si="16"/>
        <v>0</v>
      </c>
      <c r="Q82" s="111">
        <f t="shared" si="15"/>
        <v>0</v>
      </c>
      <c r="T82" s="181"/>
    </row>
    <row r="83" spans="1:20" x14ac:dyDescent="0.2">
      <c r="A83" s="129" t="s">
        <v>247</v>
      </c>
      <c r="B83" s="124">
        <v>0.3</v>
      </c>
      <c r="C83" s="99">
        <v>0</v>
      </c>
      <c r="D83" s="99">
        <v>8.6</v>
      </c>
      <c r="E83" s="106">
        <v>39</v>
      </c>
      <c r="F83" s="107"/>
      <c r="H83" s="110">
        <f>SUMIF('1,3 день'!$B$4:$B$48,продукты!$A83,'1,3 день'!$C$4:$C$48)</f>
        <v>0</v>
      </c>
      <c r="I83" s="162">
        <f t="shared" si="11"/>
        <v>0</v>
      </c>
      <c r="J83" s="110">
        <f>SUMIF('2,4 день'!$B$4:$B$50,продукты!$A83,'2,4 день'!$C$4:$C$50)</f>
        <v>0</v>
      </c>
      <c r="K83" s="162">
        <f t="shared" si="12"/>
        <v>0</v>
      </c>
      <c r="L83" s="110">
        <f>SUMIF('5,7 день'!$B$4:$B$51,продукты!$A83,'5,7 день'!$C$4:$C$51)</f>
        <v>0</v>
      </c>
      <c r="M83" s="162">
        <f t="shared" si="13"/>
        <v>0</v>
      </c>
      <c r="N83" s="110">
        <f>SUMIF('6,8 день'!$B$4:$B$55,продукты!$A83,'6,8 день'!$C$4:$C$55)</f>
        <v>0</v>
      </c>
      <c r="O83" s="167">
        <f t="shared" si="14"/>
        <v>0</v>
      </c>
      <c r="P83" s="111">
        <f t="shared" si="16"/>
        <v>0</v>
      </c>
      <c r="Q83" s="111">
        <f t="shared" si="15"/>
        <v>0</v>
      </c>
      <c r="T83" s="181"/>
    </row>
    <row r="84" spans="1:20" x14ac:dyDescent="0.2">
      <c r="A84" s="129" t="s">
        <v>104</v>
      </c>
      <c r="B84" s="124">
        <v>9.6</v>
      </c>
      <c r="C84" s="99">
        <v>13.9</v>
      </c>
      <c r="D84" s="99">
        <v>22.2</v>
      </c>
      <c r="E84" s="106">
        <v>259</v>
      </c>
      <c r="F84" s="107"/>
      <c r="H84" s="110">
        <f>SUMIF('1,3 день'!$B$4:$B$48,продукты!$A84,'1,3 день'!$C$4:$C$48)</f>
        <v>0</v>
      </c>
      <c r="I84" s="162">
        <f t="shared" si="11"/>
        <v>0</v>
      </c>
      <c r="J84" s="110">
        <f>SUMIF('2,4 день'!$B$4:$B$50,продукты!$A84,'2,4 день'!$C$4:$C$50)</f>
        <v>0</v>
      </c>
      <c r="K84" s="162">
        <f t="shared" si="12"/>
        <v>0</v>
      </c>
      <c r="L84" s="110">
        <f>SUMIF('5,7 день'!$B$4:$B$51,продукты!$A84,'5,7 день'!$C$4:$C$51)</f>
        <v>0</v>
      </c>
      <c r="M84" s="162">
        <f t="shared" si="13"/>
        <v>0</v>
      </c>
      <c r="N84" s="110">
        <f>SUMIF('6,8 день'!$B$4:$B$55,продукты!$A84,'6,8 день'!$C$4:$C$55)</f>
        <v>0</v>
      </c>
      <c r="O84" s="167">
        <f t="shared" si="14"/>
        <v>0</v>
      </c>
      <c r="P84" s="111">
        <f t="shared" si="16"/>
        <v>0</v>
      </c>
      <c r="Q84" s="111">
        <f t="shared" si="15"/>
        <v>0</v>
      </c>
      <c r="T84" s="181"/>
    </row>
    <row r="85" spans="1:20" x14ac:dyDescent="0.2">
      <c r="A85" s="129" t="s">
        <v>102</v>
      </c>
      <c r="B85" s="124">
        <v>12</v>
      </c>
      <c r="C85" s="99">
        <v>26</v>
      </c>
      <c r="D85" s="99">
        <v>0</v>
      </c>
      <c r="E85" s="106">
        <v>290</v>
      </c>
      <c r="F85" s="107"/>
      <c r="H85" s="110">
        <f>SUMIF('1,3 день'!$B$4:$B$48,продукты!$A85,'1,3 день'!$C$4:$C$48)</f>
        <v>0</v>
      </c>
      <c r="I85" s="162">
        <f t="shared" si="11"/>
        <v>0</v>
      </c>
      <c r="J85" s="110">
        <f>SUMIF('2,4 день'!$B$4:$B$50,продукты!$A85,'2,4 день'!$C$4:$C$50)</f>
        <v>0</v>
      </c>
      <c r="K85" s="162">
        <f t="shared" si="12"/>
        <v>0</v>
      </c>
      <c r="L85" s="110">
        <f>SUMIF('5,7 день'!$B$4:$B$51,продукты!$A85,'5,7 день'!$C$4:$C$51)</f>
        <v>0</v>
      </c>
      <c r="M85" s="162">
        <f t="shared" si="13"/>
        <v>0</v>
      </c>
      <c r="N85" s="110">
        <f>SUMIF('6,8 день'!$B$4:$B$55,продукты!$A85,'6,8 день'!$C$4:$C$55)</f>
        <v>0</v>
      </c>
      <c r="O85" s="167">
        <f t="shared" si="14"/>
        <v>0</v>
      </c>
      <c r="P85" s="111">
        <f t="shared" si="16"/>
        <v>0</v>
      </c>
      <c r="Q85" s="111">
        <f t="shared" si="15"/>
        <v>0</v>
      </c>
      <c r="T85" s="181"/>
    </row>
    <row r="86" spans="1:20" x14ac:dyDescent="0.2">
      <c r="A86" s="129" t="s">
        <v>101</v>
      </c>
      <c r="B86" s="124">
        <v>13.5</v>
      </c>
      <c r="C86" s="99">
        <v>35</v>
      </c>
      <c r="D86" s="99">
        <v>0</v>
      </c>
      <c r="E86" s="106">
        <v>370</v>
      </c>
      <c r="F86" s="107"/>
      <c r="H86" s="110">
        <f>SUMIF('1,3 день'!$B$4:$B$48,продукты!$A86,'1,3 день'!$C$4:$C$48)</f>
        <v>0</v>
      </c>
      <c r="I86" s="162">
        <f t="shared" si="11"/>
        <v>0</v>
      </c>
      <c r="J86" s="110">
        <f>SUMIF('2,4 день'!$B$4:$B$50,продукты!$A86,'2,4 день'!$C$4:$C$50)</f>
        <v>0</v>
      </c>
      <c r="K86" s="162">
        <f t="shared" si="12"/>
        <v>0</v>
      </c>
      <c r="L86" s="110">
        <f>SUMIF('5,7 день'!$B$4:$B$51,продукты!$A86,'5,7 день'!$C$4:$C$51)</f>
        <v>40</v>
      </c>
      <c r="M86" s="162">
        <f t="shared" si="13"/>
        <v>40</v>
      </c>
      <c r="N86" s="110">
        <f>SUMIF('6,8 день'!$B$4:$B$55,продукты!$A86,'6,8 день'!$C$4:$C$55)</f>
        <v>0</v>
      </c>
      <c r="O86" s="167">
        <f t="shared" si="14"/>
        <v>0</v>
      </c>
      <c r="P86" s="111">
        <f t="shared" si="16"/>
        <v>40</v>
      </c>
      <c r="Q86" s="111">
        <f t="shared" si="15"/>
        <v>320</v>
      </c>
      <c r="T86" s="181"/>
    </row>
    <row r="87" spans="1:20" x14ac:dyDescent="0.2">
      <c r="A87" s="129" t="s">
        <v>100</v>
      </c>
      <c r="B87" s="125">
        <v>20.399999999999999</v>
      </c>
      <c r="C87" s="99">
        <v>37.4</v>
      </c>
      <c r="D87" s="99">
        <v>0</v>
      </c>
      <c r="E87" s="106">
        <v>431</v>
      </c>
      <c r="F87" s="107">
        <v>55</v>
      </c>
      <c r="G87" s="7">
        <v>0.56999999999999995</v>
      </c>
      <c r="H87" s="110">
        <f>SUMIF('1,3 день'!$B$4:$B$48,продукты!$A87,'1,3 день'!$C$4:$C$48)</f>
        <v>40</v>
      </c>
      <c r="I87" s="162">
        <f t="shared" si="11"/>
        <v>40</v>
      </c>
      <c r="J87" s="110">
        <f>SUMIF('2,4 день'!$B$4:$B$50,продукты!$A87,'2,4 день'!$C$4:$C$50)</f>
        <v>0</v>
      </c>
      <c r="K87" s="162">
        <f t="shared" si="12"/>
        <v>0</v>
      </c>
      <c r="L87" s="110">
        <f>SUMIF('5,7 день'!$B$4:$B$51,продукты!$A87,'5,7 день'!$C$4:$C$51)</f>
        <v>0</v>
      </c>
      <c r="M87" s="162">
        <f t="shared" si="13"/>
        <v>0</v>
      </c>
      <c r="N87" s="110">
        <f>SUMIF('6,8 день'!$B$4:$B$55,продукты!$A87,'6,8 день'!$C$4:$C$55)</f>
        <v>20</v>
      </c>
      <c r="O87" s="167">
        <f t="shared" si="14"/>
        <v>20</v>
      </c>
      <c r="P87" s="111">
        <f t="shared" si="16"/>
        <v>60</v>
      </c>
      <c r="Q87" s="111">
        <f t="shared" si="15"/>
        <v>480</v>
      </c>
      <c r="T87" s="183"/>
    </row>
    <row r="88" spans="1:20" x14ac:dyDescent="0.2">
      <c r="A88" s="129" t="s">
        <v>103</v>
      </c>
      <c r="B88" s="124">
        <v>10</v>
      </c>
      <c r="C88" s="99">
        <v>11</v>
      </c>
      <c r="D88" s="99">
        <v>1</v>
      </c>
      <c r="E88" s="106">
        <v>150</v>
      </c>
      <c r="F88" s="107"/>
      <c r="H88" s="110">
        <f>SUMIF('1,3 день'!$B$4:$B$48,продукты!$A88,'1,3 день'!$C$4:$C$48)</f>
        <v>0</v>
      </c>
      <c r="I88" s="162">
        <f t="shared" si="11"/>
        <v>0</v>
      </c>
      <c r="J88" s="110">
        <f>SUMIF('2,4 день'!$B$4:$B$50,продукты!$A88,'2,4 день'!$C$4:$C$50)</f>
        <v>0</v>
      </c>
      <c r="K88" s="162">
        <f t="shared" si="12"/>
        <v>0</v>
      </c>
      <c r="L88" s="110">
        <f>SUMIF('5,7 день'!$B$4:$B$51,продукты!$A88,'5,7 день'!$C$4:$C$51)</f>
        <v>0</v>
      </c>
      <c r="M88" s="162">
        <f t="shared" si="13"/>
        <v>0</v>
      </c>
      <c r="N88" s="110">
        <f>SUMIF('6,8 день'!$B$4:$B$55,продукты!$A88,'6,8 день'!$C$4:$C$55)</f>
        <v>0</v>
      </c>
      <c r="O88" s="167">
        <f t="shared" si="14"/>
        <v>0</v>
      </c>
      <c r="P88" s="111">
        <f t="shared" si="16"/>
        <v>0</v>
      </c>
      <c r="Q88" s="111">
        <f t="shared" si="15"/>
        <v>0</v>
      </c>
      <c r="T88" s="181"/>
    </row>
    <row r="89" spans="1:20" x14ac:dyDescent="0.2">
      <c r="A89" s="129" t="s">
        <v>127</v>
      </c>
      <c r="B89" s="124">
        <v>15.2</v>
      </c>
      <c r="C89" s="99">
        <v>15.7</v>
      </c>
      <c r="D89" s="99">
        <v>2.8</v>
      </c>
      <c r="E89" s="106">
        <v>213</v>
      </c>
      <c r="F89" s="107"/>
      <c r="H89" s="110">
        <f>SUMIF('1,3 день'!$B$4:$B$48,продукты!$A89,'1,3 день'!$C$4:$C$48)</f>
        <v>0</v>
      </c>
      <c r="I89" s="162">
        <f t="shared" si="11"/>
        <v>0</v>
      </c>
      <c r="J89" s="110">
        <f>SUMIF('2,4 день'!$B$4:$B$50,продукты!$A89,'2,4 день'!$C$4:$C$50)</f>
        <v>0</v>
      </c>
      <c r="K89" s="162">
        <f t="shared" si="12"/>
        <v>0</v>
      </c>
      <c r="L89" s="110">
        <f>SUMIF('5,7 день'!$B$4:$B$51,продукты!$A89,'5,7 день'!$C$4:$C$51)</f>
        <v>0</v>
      </c>
      <c r="M89" s="162">
        <f t="shared" si="13"/>
        <v>0</v>
      </c>
      <c r="N89" s="110">
        <f>SUMIF('6,8 день'!$B$4:$B$55,продукты!$A89,'6,8 день'!$C$4:$C$55)</f>
        <v>0</v>
      </c>
      <c r="O89" s="167">
        <f t="shared" si="14"/>
        <v>0</v>
      </c>
      <c r="P89" s="111">
        <f t="shared" si="16"/>
        <v>0</v>
      </c>
      <c r="Q89" s="111">
        <f t="shared" si="15"/>
        <v>0</v>
      </c>
      <c r="T89" s="181"/>
    </row>
    <row r="90" spans="1:20" x14ac:dyDescent="0.2">
      <c r="A90" s="129" t="s">
        <v>82</v>
      </c>
      <c r="B90" s="124">
        <v>0</v>
      </c>
      <c r="C90" s="104">
        <v>94.5</v>
      </c>
      <c r="D90" s="99">
        <v>0</v>
      </c>
      <c r="E90" s="108">
        <v>879</v>
      </c>
      <c r="F90" s="107"/>
      <c r="H90" s="110">
        <f>SUMIF('1,3 день'!$B$4:$B$48,продукты!$A90,'1,3 день'!$C$4:$C$48)</f>
        <v>0</v>
      </c>
      <c r="I90" s="162">
        <f t="shared" si="11"/>
        <v>0</v>
      </c>
      <c r="J90" s="110">
        <f>SUMIF('2,4 день'!$B$4:$B$50,продукты!$A90,'2,4 день'!$C$4:$C$50)</f>
        <v>0</v>
      </c>
      <c r="K90" s="162">
        <f t="shared" si="12"/>
        <v>0</v>
      </c>
      <c r="L90" s="110">
        <f>SUMIF('5,7 день'!$B$4:$B$51,продукты!$A90,'5,7 день'!$C$4:$C$51)</f>
        <v>0</v>
      </c>
      <c r="M90" s="162">
        <f t="shared" si="13"/>
        <v>0</v>
      </c>
      <c r="N90" s="110">
        <f>SUMIF('6,8 день'!$B$4:$B$55,продукты!$A90,'6,8 день'!$C$4:$C$55)</f>
        <v>0</v>
      </c>
      <c r="O90" s="167">
        <f t="shared" si="14"/>
        <v>0</v>
      </c>
      <c r="P90" s="111">
        <f t="shared" si="16"/>
        <v>0</v>
      </c>
      <c r="Q90" s="111">
        <f t="shared" si="15"/>
        <v>0</v>
      </c>
      <c r="T90" s="181"/>
    </row>
    <row r="91" spans="1:20" x14ac:dyDescent="0.2">
      <c r="A91" s="129" t="s">
        <v>269</v>
      </c>
      <c r="B91" s="124">
        <v>0.6</v>
      </c>
      <c r="C91" s="99">
        <v>0</v>
      </c>
      <c r="D91" s="99">
        <v>21.1</v>
      </c>
      <c r="E91" s="106">
        <v>85</v>
      </c>
      <c r="F91" s="107"/>
      <c r="H91" s="110">
        <f>SUMIF('1,3 день'!$B$4:$B$48,продукты!$A91,'1,3 день'!$C$4:$C$48)</f>
        <v>0</v>
      </c>
      <c r="I91" s="162">
        <f t="shared" si="11"/>
        <v>0</v>
      </c>
      <c r="J91" s="110">
        <f>SUMIF('2,4 день'!$B$4:$B$50,продукты!$A91,'2,4 день'!$C$4:$C$50)</f>
        <v>0</v>
      </c>
      <c r="K91" s="162">
        <f t="shared" si="12"/>
        <v>0</v>
      </c>
      <c r="L91" s="110">
        <f>SUMIF('5,7 день'!$B$4:$B$51,продукты!$A91,'5,7 день'!$C$4:$C$51)</f>
        <v>0</v>
      </c>
      <c r="M91" s="162">
        <f t="shared" si="13"/>
        <v>0</v>
      </c>
      <c r="N91" s="110">
        <f>SUMIF('6,8 день'!$B$4:$B$55,продукты!$A91,'6,8 день'!$C$4:$C$55)</f>
        <v>0</v>
      </c>
      <c r="O91" s="167">
        <f t="shared" si="14"/>
        <v>0</v>
      </c>
      <c r="P91" s="111">
        <f t="shared" si="16"/>
        <v>0</v>
      </c>
      <c r="Q91" s="111">
        <f t="shared" si="15"/>
        <v>0</v>
      </c>
      <c r="T91" s="181"/>
    </row>
    <row r="92" spans="1:20" x14ac:dyDescent="0.2">
      <c r="A92" s="129" t="s">
        <v>270</v>
      </c>
      <c r="B92" s="124">
        <v>0.4</v>
      </c>
      <c r="C92" s="99">
        <v>0</v>
      </c>
      <c r="D92" s="99">
        <v>20</v>
      </c>
      <c r="E92" s="106">
        <v>82</v>
      </c>
      <c r="F92" s="107"/>
      <c r="H92" s="110">
        <f>SUMIF('1,3 день'!$B$4:$B$48,продукты!$A92,'1,3 день'!$C$4:$C$48)</f>
        <v>0</v>
      </c>
      <c r="I92" s="162">
        <f t="shared" si="11"/>
        <v>0</v>
      </c>
      <c r="J92" s="110">
        <f>SUMIF('2,4 день'!$B$4:$B$50,продукты!$A92,'2,4 день'!$C$4:$C$50)</f>
        <v>0</v>
      </c>
      <c r="K92" s="162">
        <f t="shared" si="12"/>
        <v>0</v>
      </c>
      <c r="L92" s="110">
        <f>SUMIF('5,7 день'!$B$4:$B$51,продукты!$A92,'5,7 день'!$C$4:$C$51)</f>
        <v>0</v>
      </c>
      <c r="M92" s="162">
        <f t="shared" si="13"/>
        <v>0</v>
      </c>
      <c r="N92" s="110">
        <f>SUMIF('6,8 день'!$B$4:$B$55,продукты!$A92,'6,8 день'!$C$4:$C$55)</f>
        <v>0</v>
      </c>
      <c r="O92" s="167">
        <f t="shared" si="14"/>
        <v>0</v>
      </c>
      <c r="P92" s="111">
        <f t="shared" si="16"/>
        <v>0</v>
      </c>
      <c r="Q92" s="111">
        <f t="shared" si="15"/>
        <v>0</v>
      </c>
      <c r="T92" s="181"/>
    </row>
    <row r="93" spans="1:20" x14ac:dyDescent="0.2">
      <c r="A93" s="129" t="s">
        <v>193</v>
      </c>
      <c r="B93" s="124">
        <v>5.4</v>
      </c>
      <c r="C93" s="99">
        <v>27</v>
      </c>
      <c r="D93" s="99">
        <v>62.2</v>
      </c>
      <c r="E93" s="106">
        <v>514</v>
      </c>
      <c r="F93" s="107"/>
      <c r="H93" s="110">
        <f>SUMIF('1,3 день'!$B$4:$B$48,продукты!$A93,'1,3 день'!$C$4:$C$48)</f>
        <v>0</v>
      </c>
      <c r="I93" s="162">
        <f t="shared" si="11"/>
        <v>0</v>
      </c>
      <c r="J93" s="110">
        <f>SUMIF('2,4 день'!$B$4:$B$50,продукты!$A93,'2,4 день'!$C$4:$C$50)</f>
        <v>0</v>
      </c>
      <c r="K93" s="162">
        <f t="shared" si="12"/>
        <v>0</v>
      </c>
      <c r="L93" s="110">
        <f>SUMIF('5,7 день'!$B$4:$B$51,продукты!$A93,'5,7 день'!$C$4:$C$51)</f>
        <v>0</v>
      </c>
      <c r="M93" s="162">
        <f t="shared" si="13"/>
        <v>0</v>
      </c>
      <c r="N93" s="110">
        <f>SUMIF('6,8 день'!$B$4:$B$55,продукты!$A93,'6,8 день'!$C$4:$C$55)</f>
        <v>0</v>
      </c>
      <c r="O93" s="167">
        <f t="shared" si="14"/>
        <v>0</v>
      </c>
      <c r="P93" s="111">
        <f t="shared" si="16"/>
        <v>0</v>
      </c>
      <c r="Q93" s="111">
        <f t="shared" si="15"/>
        <v>0</v>
      </c>
      <c r="T93" s="181"/>
    </row>
    <row r="94" spans="1:20" x14ac:dyDescent="0.2">
      <c r="A94" s="129" t="s">
        <v>195</v>
      </c>
      <c r="B94" s="124">
        <v>2.5</v>
      </c>
      <c r="C94" s="99">
        <v>8.6999999999999993</v>
      </c>
      <c r="D94" s="99">
        <v>66.599999999999994</v>
      </c>
      <c r="E94" s="106">
        <v>356</v>
      </c>
      <c r="F94" s="107"/>
      <c r="H94" s="110">
        <f>SUMIF('1,3 день'!$B$4:$B$48,продукты!$A94,'1,3 день'!$C$4:$C$48)</f>
        <v>0</v>
      </c>
      <c r="I94" s="162">
        <f t="shared" si="11"/>
        <v>0</v>
      </c>
      <c r="J94" s="110">
        <f>SUMIF('2,4 день'!$B$4:$B$50,продукты!$A94,'2,4 день'!$C$4:$C$50)</f>
        <v>0</v>
      </c>
      <c r="K94" s="162">
        <f t="shared" si="12"/>
        <v>0</v>
      </c>
      <c r="L94" s="110">
        <f>SUMIF('5,7 день'!$B$4:$B$51,продукты!$A94,'5,7 день'!$C$4:$C$51)</f>
        <v>0</v>
      </c>
      <c r="M94" s="162">
        <f t="shared" si="13"/>
        <v>0</v>
      </c>
      <c r="N94" s="110">
        <f>SUMIF('6,8 день'!$B$4:$B$55,продукты!$A94,'6,8 день'!$C$4:$C$55)</f>
        <v>0</v>
      </c>
      <c r="O94" s="167">
        <f t="shared" si="14"/>
        <v>0</v>
      </c>
      <c r="P94" s="111">
        <f t="shared" si="16"/>
        <v>0</v>
      </c>
      <c r="Q94" s="111">
        <f t="shared" si="15"/>
        <v>0</v>
      </c>
      <c r="T94" s="181"/>
    </row>
    <row r="95" spans="1:20" x14ac:dyDescent="0.2">
      <c r="A95" s="129" t="s">
        <v>194</v>
      </c>
      <c r="B95" s="124">
        <v>3.6</v>
      </c>
      <c r="C95" s="99">
        <v>9.9</v>
      </c>
      <c r="D95" s="104">
        <v>71.8</v>
      </c>
      <c r="E95" s="106">
        <v>390</v>
      </c>
      <c r="F95" s="107"/>
      <c r="H95" s="110">
        <f>SUMIF('1,3 день'!$B$4:$B$48,продукты!$A95,'1,3 день'!$C$4:$C$48)</f>
        <v>0</v>
      </c>
      <c r="I95" s="162">
        <f t="shared" si="11"/>
        <v>0</v>
      </c>
      <c r="J95" s="110">
        <f>SUMIF('2,4 день'!$B$4:$B$50,продукты!$A95,'2,4 день'!$C$4:$C$50)</f>
        <v>0</v>
      </c>
      <c r="K95" s="162">
        <f t="shared" si="12"/>
        <v>0</v>
      </c>
      <c r="L95" s="110">
        <f>SUMIF('5,7 день'!$B$4:$B$51,продукты!$A95,'5,7 день'!$C$4:$C$51)</f>
        <v>0</v>
      </c>
      <c r="M95" s="162">
        <f t="shared" si="13"/>
        <v>0</v>
      </c>
      <c r="N95" s="110">
        <f>SUMIF('6,8 день'!$B$4:$B$55,продукты!$A95,'6,8 день'!$C$4:$C$55)</f>
        <v>0</v>
      </c>
      <c r="O95" s="167">
        <f t="shared" si="14"/>
        <v>0</v>
      </c>
      <c r="P95" s="111">
        <f t="shared" si="16"/>
        <v>0</v>
      </c>
      <c r="Q95" s="111">
        <f t="shared" si="15"/>
        <v>0</v>
      </c>
      <c r="T95" s="181"/>
    </row>
    <row r="96" spans="1:20" x14ac:dyDescent="0.2">
      <c r="A96" s="129" t="s">
        <v>7</v>
      </c>
      <c r="B96" s="124">
        <v>10.5</v>
      </c>
      <c r="C96" s="104">
        <v>54</v>
      </c>
      <c r="D96" s="99">
        <v>0</v>
      </c>
      <c r="E96" s="106">
        <v>549</v>
      </c>
      <c r="F96" s="107"/>
      <c r="H96" s="110">
        <f>SUMIF('1,3 день'!$B$4:$B$48,продукты!$A96,'1,3 день'!$C$4:$C$48)</f>
        <v>0</v>
      </c>
      <c r="I96" s="162">
        <f t="shared" si="11"/>
        <v>0</v>
      </c>
      <c r="J96" s="110">
        <f>SUMIF('2,4 день'!$B$4:$B$50,продукты!$A96,'2,4 день'!$C$4:$C$50)</f>
        <v>0</v>
      </c>
      <c r="K96" s="162">
        <f t="shared" si="12"/>
        <v>0</v>
      </c>
      <c r="L96" s="110">
        <f>SUMIF('5,7 день'!$B$4:$B$51,продукты!$A96,'5,7 день'!$C$4:$C$51)</f>
        <v>0</v>
      </c>
      <c r="M96" s="162">
        <f t="shared" si="13"/>
        <v>0</v>
      </c>
      <c r="N96" s="110">
        <f>SUMIF('6,8 день'!$B$4:$B$55,продукты!$A96,'6,8 день'!$C$4:$C$55)</f>
        <v>0</v>
      </c>
      <c r="O96" s="167">
        <f t="shared" si="14"/>
        <v>0</v>
      </c>
      <c r="P96" s="111">
        <f t="shared" si="16"/>
        <v>0</v>
      </c>
      <c r="Q96" s="111">
        <f t="shared" si="15"/>
        <v>0</v>
      </c>
      <c r="T96" s="183"/>
    </row>
    <row r="97" spans="1:20" x14ac:dyDescent="0.2">
      <c r="A97" s="129" t="s">
        <v>142</v>
      </c>
      <c r="B97" s="124">
        <v>17</v>
      </c>
      <c r="C97" s="99">
        <v>4.8</v>
      </c>
      <c r="D97" s="99">
        <v>0</v>
      </c>
      <c r="E97" s="106">
        <v>112</v>
      </c>
      <c r="F97" s="107"/>
      <c r="H97" s="110">
        <f>SUMIF('1,3 день'!$B$4:$B$48,продукты!$A97,'1,3 день'!$C$4:$C$48)</f>
        <v>0</v>
      </c>
      <c r="I97" s="162">
        <f t="shared" si="11"/>
        <v>0</v>
      </c>
      <c r="J97" s="110">
        <f>SUMIF('2,4 день'!$B$4:$B$50,продукты!$A97,'2,4 день'!$C$4:$C$50)</f>
        <v>0</v>
      </c>
      <c r="K97" s="162">
        <f t="shared" si="12"/>
        <v>0</v>
      </c>
      <c r="L97" s="110">
        <f>SUMIF('5,7 день'!$B$4:$B$51,продукты!$A97,'5,7 день'!$C$4:$C$51)</f>
        <v>0</v>
      </c>
      <c r="M97" s="162">
        <f t="shared" si="13"/>
        <v>0</v>
      </c>
      <c r="N97" s="110">
        <f>SUMIF('6,8 день'!$B$4:$B$55,продукты!$A97,'6,8 день'!$C$4:$C$55)</f>
        <v>0</v>
      </c>
      <c r="O97" s="167">
        <f t="shared" si="14"/>
        <v>0</v>
      </c>
      <c r="P97" s="111">
        <f t="shared" si="16"/>
        <v>0</v>
      </c>
      <c r="Q97" s="111">
        <f t="shared" si="15"/>
        <v>0</v>
      </c>
      <c r="T97" s="181"/>
    </row>
    <row r="98" spans="1:20" x14ac:dyDescent="0.2">
      <c r="A98" s="129" t="s">
        <v>155</v>
      </c>
      <c r="B98" s="125">
        <v>23.2</v>
      </c>
      <c r="C98" s="99">
        <v>26.3</v>
      </c>
      <c r="D98" s="99">
        <v>0</v>
      </c>
      <c r="E98" s="106">
        <v>340</v>
      </c>
      <c r="F98" s="107"/>
      <c r="H98" s="110">
        <f>SUMIF('1,3 день'!$B$4:$B$48,продукты!$A98,'1,3 день'!$C$4:$C$48)</f>
        <v>0</v>
      </c>
      <c r="I98" s="162">
        <f t="shared" si="11"/>
        <v>0</v>
      </c>
      <c r="J98" s="110">
        <f>SUMIF('2,4 день'!$B$4:$B$50,продукты!$A98,'2,4 день'!$C$4:$C$50)</f>
        <v>0</v>
      </c>
      <c r="K98" s="162">
        <f t="shared" si="12"/>
        <v>0</v>
      </c>
      <c r="L98" s="110">
        <f>SUMIF('5,7 день'!$B$4:$B$51,продукты!$A98,'5,7 день'!$C$4:$C$51)</f>
        <v>0</v>
      </c>
      <c r="M98" s="162">
        <f t="shared" si="13"/>
        <v>0</v>
      </c>
      <c r="N98" s="110">
        <f>SUMIF('6,8 день'!$B$4:$B$55,продукты!$A98,'6,8 день'!$C$4:$C$55)</f>
        <v>0</v>
      </c>
      <c r="O98" s="167">
        <f t="shared" si="14"/>
        <v>0</v>
      </c>
      <c r="P98" s="111">
        <f t="shared" si="16"/>
        <v>0</v>
      </c>
      <c r="Q98" s="111">
        <f t="shared" si="15"/>
        <v>0</v>
      </c>
      <c r="T98" s="181"/>
    </row>
    <row r="99" spans="1:20" x14ac:dyDescent="0.2">
      <c r="A99" s="129" t="s">
        <v>304</v>
      </c>
      <c r="B99" s="185">
        <v>6.2</v>
      </c>
      <c r="C99" s="99">
        <v>0.2</v>
      </c>
      <c r="D99" s="99">
        <v>8.1999999999999993</v>
      </c>
      <c r="E99" s="106">
        <v>62</v>
      </c>
      <c r="F99" s="107"/>
      <c r="H99" s="110">
        <f>SUMIF('1,3 день'!$B$4:$B$48,продукты!$A99,'1,3 день'!$C$4:$C$48)</f>
        <v>10</v>
      </c>
      <c r="I99" s="162">
        <f t="shared" si="11"/>
        <v>10</v>
      </c>
      <c r="J99" s="110">
        <f>SUMIF('2,4 день'!$B$4:$B$50,продукты!$A99,'2,4 день'!$C$4:$C$50)</f>
        <v>10</v>
      </c>
      <c r="K99" s="162">
        <f t="shared" si="12"/>
        <v>10</v>
      </c>
      <c r="L99" s="110">
        <f>SUMIF('5,7 день'!$B$4:$B$51,продукты!$A99,'5,7 день'!$C$4:$C$51)</f>
        <v>10</v>
      </c>
      <c r="M99" s="162">
        <f t="shared" si="13"/>
        <v>10</v>
      </c>
      <c r="N99" s="110">
        <f>SUMIF('6,8 день'!$B$4:$B$55,продукты!$A99,'6,8 день'!$C$4:$C$55)</f>
        <v>10</v>
      </c>
      <c r="O99" s="167">
        <f t="shared" si="14"/>
        <v>10</v>
      </c>
      <c r="P99" s="111">
        <f t="shared" ref="P99" si="17">I99+K99+M99+O99</f>
        <v>40</v>
      </c>
      <c r="Q99" s="111">
        <f t="shared" si="15"/>
        <v>320</v>
      </c>
      <c r="T99" s="181"/>
    </row>
    <row r="100" spans="1:20" x14ac:dyDescent="0.2">
      <c r="A100" s="129" t="s">
        <v>305</v>
      </c>
      <c r="B100" s="185">
        <v>0</v>
      </c>
      <c r="C100" s="99">
        <v>0</v>
      </c>
      <c r="D100" s="99">
        <v>0</v>
      </c>
      <c r="E100" s="106">
        <v>2</v>
      </c>
      <c r="F100" s="107"/>
      <c r="H100" s="110">
        <f>SUMIF('1,3 день'!$B$4:$B$48,продукты!$A100,'1,3 день'!$C$4:$C$48)</f>
        <v>0</v>
      </c>
      <c r="I100" s="162">
        <f t="shared" si="11"/>
        <v>0</v>
      </c>
      <c r="J100" s="110">
        <f>SUMIF('2,4 день'!$B$4:$B$50,продукты!$A100,'2,4 день'!$C$4:$C$50)</f>
        <v>0</v>
      </c>
      <c r="K100" s="162">
        <f t="shared" si="12"/>
        <v>0</v>
      </c>
      <c r="L100" s="110">
        <f>SUMIF('5,7 день'!$B$4:$B$51,продукты!$A100,'5,7 день'!$C$4:$C$51)</f>
        <v>0</v>
      </c>
      <c r="M100" s="162">
        <f t="shared" si="13"/>
        <v>0</v>
      </c>
      <c r="N100" s="110">
        <f>SUMIF('6,8 день'!$B$4:$B$55,продукты!$A100,'6,8 день'!$C$4:$C$55)</f>
        <v>0</v>
      </c>
      <c r="O100" s="167">
        <f t="shared" si="14"/>
        <v>0</v>
      </c>
      <c r="P100" s="111">
        <f t="shared" ref="P100" si="18">I100+K100+M100+O100</f>
        <v>0</v>
      </c>
      <c r="Q100" s="111">
        <f t="shared" si="15"/>
        <v>0</v>
      </c>
      <c r="T100" s="181"/>
    </row>
    <row r="101" spans="1:20" x14ac:dyDescent="0.2">
      <c r="A101" s="129" t="s">
        <v>298</v>
      </c>
      <c r="B101" s="124">
        <v>2</v>
      </c>
      <c r="C101" s="99">
        <v>10</v>
      </c>
      <c r="D101" s="99">
        <v>86</v>
      </c>
      <c r="E101" s="106">
        <v>440</v>
      </c>
      <c r="F101" s="107"/>
      <c r="H101" s="110">
        <f>SUMIF('1,3 день'!$B$4:$B$48,продукты!$A101,'1,3 день'!$C$4:$C$48)</f>
        <v>0</v>
      </c>
      <c r="I101" s="162">
        <f t="shared" si="11"/>
        <v>0</v>
      </c>
      <c r="J101" s="110">
        <f>SUMIF('2,4 день'!$B$4:$B$50,продукты!$A101,'2,4 день'!$C$4:$C$50)</f>
        <v>0</v>
      </c>
      <c r="K101" s="162">
        <f t="shared" si="12"/>
        <v>0</v>
      </c>
      <c r="L101" s="110">
        <f>SUMIF('5,7 день'!$B$4:$B$51,продукты!$A101,'5,7 день'!$C$4:$C$51)</f>
        <v>0</v>
      </c>
      <c r="M101" s="162">
        <f t="shared" si="13"/>
        <v>0</v>
      </c>
      <c r="N101" s="110">
        <f>SUMIF('6,8 день'!$B$4:$B$55,продукты!$A101,'6,8 день'!$C$4:$C$55)</f>
        <v>0</v>
      </c>
      <c r="O101" s="167">
        <f t="shared" si="14"/>
        <v>0</v>
      </c>
      <c r="P101" s="111">
        <f t="shared" si="16"/>
        <v>0</v>
      </c>
      <c r="Q101" s="111">
        <f t="shared" si="15"/>
        <v>0</v>
      </c>
      <c r="T101" s="183"/>
    </row>
    <row r="102" spans="1:20" x14ac:dyDescent="0.2">
      <c r="A102" s="129" t="s">
        <v>98</v>
      </c>
      <c r="B102" s="124">
        <v>18</v>
      </c>
      <c r="C102" s="99">
        <v>7</v>
      </c>
      <c r="D102" s="99">
        <v>0</v>
      </c>
      <c r="E102" s="106">
        <v>140</v>
      </c>
      <c r="F102" s="107"/>
      <c r="H102" s="110">
        <f>SUMIF('1,3 день'!$B$4:$B$48,продукты!$A102,'1,3 день'!$C$4:$C$48)</f>
        <v>0</v>
      </c>
      <c r="I102" s="162">
        <f t="shared" si="11"/>
        <v>0</v>
      </c>
      <c r="J102" s="110">
        <f>SUMIF('2,4 день'!$B$4:$B$50,продукты!$A102,'2,4 день'!$C$4:$C$50)</f>
        <v>0</v>
      </c>
      <c r="K102" s="162">
        <f t="shared" si="12"/>
        <v>0</v>
      </c>
      <c r="L102" s="110">
        <f>SUMIF('5,7 день'!$B$4:$B$51,продукты!$A102,'5,7 день'!$C$4:$C$51)</f>
        <v>0</v>
      </c>
      <c r="M102" s="162">
        <f t="shared" si="13"/>
        <v>0</v>
      </c>
      <c r="N102" s="110">
        <f>SUMIF('6,8 день'!$B$4:$B$55,продукты!$A102,'6,8 день'!$C$4:$C$55)</f>
        <v>0</v>
      </c>
      <c r="O102" s="167">
        <f t="shared" si="14"/>
        <v>0</v>
      </c>
      <c r="P102" s="111">
        <f t="shared" si="16"/>
        <v>0</v>
      </c>
      <c r="Q102" s="111">
        <f t="shared" si="15"/>
        <v>0</v>
      </c>
      <c r="T102" s="181"/>
    </row>
    <row r="103" spans="1:20" x14ac:dyDescent="0.2">
      <c r="A103" s="129" t="s">
        <v>176</v>
      </c>
      <c r="B103" s="124">
        <v>8.4</v>
      </c>
      <c r="C103" s="99">
        <v>4.3</v>
      </c>
      <c r="D103" s="99">
        <v>64.900000000000006</v>
      </c>
      <c r="E103" s="106">
        <v>340</v>
      </c>
      <c r="F103" s="107"/>
      <c r="H103" s="110">
        <f>SUMIF('1,3 день'!$B$4:$B$48,продукты!$A103,'1,3 день'!$C$4:$C$48)</f>
        <v>0</v>
      </c>
      <c r="I103" s="162">
        <f t="shared" si="11"/>
        <v>0</v>
      </c>
      <c r="J103" s="110">
        <f>SUMIF('2,4 день'!$B$4:$B$50,продукты!$A103,'2,4 день'!$C$4:$C$50)</f>
        <v>0</v>
      </c>
      <c r="K103" s="162">
        <f t="shared" si="12"/>
        <v>0</v>
      </c>
      <c r="L103" s="110">
        <f>SUMIF('5,7 день'!$B$4:$B$51,продукты!$A103,'5,7 день'!$C$4:$C$51)</f>
        <v>0</v>
      </c>
      <c r="M103" s="162">
        <f t="shared" si="13"/>
        <v>0</v>
      </c>
      <c r="N103" s="110">
        <f>SUMIF('6,8 день'!$B$4:$B$55,продукты!$A103,'6,8 день'!$C$4:$C$55)</f>
        <v>0</v>
      </c>
      <c r="O103" s="167">
        <f t="shared" si="14"/>
        <v>0</v>
      </c>
      <c r="P103" s="111">
        <f t="shared" si="16"/>
        <v>0</v>
      </c>
      <c r="Q103" s="111">
        <f t="shared" si="15"/>
        <v>0</v>
      </c>
      <c r="T103" s="181"/>
    </row>
    <row r="104" spans="1:20" x14ac:dyDescent="0.2">
      <c r="A104" s="129" t="s">
        <v>58</v>
      </c>
      <c r="B104" s="124">
        <v>1.6</v>
      </c>
      <c r="C104" s="99">
        <v>1.4</v>
      </c>
      <c r="D104" s="99">
        <v>3.7</v>
      </c>
      <c r="E104" s="106">
        <v>35</v>
      </c>
      <c r="F104" s="107"/>
      <c r="H104" s="110">
        <f>SUMIF('1,3 день'!$B$4:$B$48,продукты!$A104,'1,3 день'!$C$4:$C$48)</f>
        <v>0</v>
      </c>
      <c r="I104" s="162">
        <f t="shared" si="11"/>
        <v>0</v>
      </c>
      <c r="J104" s="110">
        <f>SUMIF('2,4 день'!$B$4:$B$50,продукты!$A104,'2,4 день'!$C$4:$C$50)</f>
        <v>0</v>
      </c>
      <c r="K104" s="162">
        <f t="shared" si="12"/>
        <v>0</v>
      </c>
      <c r="L104" s="110">
        <f>SUMIF('5,7 день'!$B$4:$B$51,продукты!$A104,'5,7 день'!$C$4:$C$51)</f>
        <v>0</v>
      </c>
      <c r="M104" s="162">
        <f t="shared" si="13"/>
        <v>0</v>
      </c>
      <c r="N104" s="110">
        <f>SUMIF('6,8 день'!$B$4:$B$55,продукты!$A104,'6,8 день'!$C$4:$C$55)</f>
        <v>0</v>
      </c>
      <c r="O104" s="167">
        <f t="shared" si="14"/>
        <v>0</v>
      </c>
      <c r="P104" s="111">
        <f t="shared" si="16"/>
        <v>0</v>
      </c>
      <c r="Q104" s="111">
        <f t="shared" si="15"/>
        <v>0</v>
      </c>
      <c r="T104" s="181"/>
    </row>
    <row r="105" spans="1:20" x14ac:dyDescent="0.2">
      <c r="A105" s="129" t="s">
        <v>122</v>
      </c>
      <c r="B105" s="124">
        <v>19.8</v>
      </c>
      <c r="C105" s="99">
        <v>3.4</v>
      </c>
      <c r="D105" s="99">
        <v>0.1</v>
      </c>
      <c r="E105" s="106">
        <v>513</v>
      </c>
      <c r="F105" s="107"/>
      <c r="H105" s="110">
        <f>SUMIF('1,3 день'!$B$4:$B$48,продукты!$A105,'1,3 день'!$C$4:$C$48)</f>
        <v>0</v>
      </c>
      <c r="I105" s="162">
        <f t="shared" si="11"/>
        <v>0</v>
      </c>
      <c r="J105" s="110">
        <f>SUMIF('2,4 день'!$B$4:$B$50,продукты!$A105,'2,4 день'!$C$4:$C$50)</f>
        <v>0</v>
      </c>
      <c r="K105" s="162">
        <f t="shared" si="12"/>
        <v>0</v>
      </c>
      <c r="L105" s="110">
        <f>SUMIF('5,7 день'!$B$4:$B$51,продукты!$A105,'5,7 день'!$C$4:$C$51)</f>
        <v>0</v>
      </c>
      <c r="M105" s="162">
        <f t="shared" si="13"/>
        <v>0</v>
      </c>
      <c r="N105" s="110">
        <f>SUMIF('6,8 день'!$B$4:$B$55,продукты!$A105,'6,8 день'!$C$4:$C$55)</f>
        <v>0</v>
      </c>
      <c r="O105" s="167">
        <f t="shared" si="14"/>
        <v>0</v>
      </c>
      <c r="P105" s="111">
        <f t="shared" si="16"/>
        <v>0</v>
      </c>
      <c r="Q105" s="111">
        <f t="shared" si="15"/>
        <v>0</v>
      </c>
      <c r="T105" s="181"/>
    </row>
    <row r="106" spans="1:20" x14ac:dyDescent="0.2">
      <c r="A106" s="129" t="s">
        <v>99</v>
      </c>
      <c r="B106" s="124">
        <v>17</v>
      </c>
      <c r="C106" s="99">
        <v>12</v>
      </c>
      <c r="D106" s="99">
        <v>0</v>
      </c>
      <c r="E106" s="106">
        <v>185</v>
      </c>
      <c r="F106" s="107"/>
      <c r="H106" s="110">
        <f>SUMIF('1,3 день'!$B$4:$B$48,продукты!$A106,'1,3 день'!$C$4:$C$48)</f>
        <v>0</v>
      </c>
      <c r="I106" s="162">
        <f t="shared" si="11"/>
        <v>0</v>
      </c>
      <c r="J106" s="110">
        <f>SUMIF('2,4 день'!$B$4:$B$50,продукты!$A106,'2,4 день'!$C$4:$C$50)</f>
        <v>0</v>
      </c>
      <c r="K106" s="162">
        <f t="shared" si="12"/>
        <v>0</v>
      </c>
      <c r="L106" s="110">
        <f>SUMIF('5,7 день'!$B$4:$B$51,продукты!$A106,'5,7 день'!$C$4:$C$51)</f>
        <v>0</v>
      </c>
      <c r="M106" s="162">
        <f t="shared" si="13"/>
        <v>0</v>
      </c>
      <c r="N106" s="110">
        <f>SUMIF('6,8 день'!$B$4:$B$55,продукты!$A106,'6,8 день'!$C$4:$C$55)</f>
        <v>0</v>
      </c>
      <c r="O106" s="167">
        <f t="shared" si="14"/>
        <v>0</v>
      </c>
      <c r="P106" s="111">
        <f t="shared" si="16"/>
        <v>0</v>
      </c>
      <c r="Q106" s="111">
        <f t="shared" si="15"/>
        <v>0</v>
      </c>
      <c r="T106" s="181"/>
    </row>
    <row r="107" spans="1:20" x14ac:dyDescent="0.2">
      <c r="A107" s="129" t="s">
        <v>137</v>
      </c>
      <c r="B107" s="124">
        <v>16</v>
      </c>
      <c r="C107" s="99">
        <v>6.6</v>
      </c>
      <c r="D107" s="99">
        <v>0</v>
      </c>
      <c r="E107" s="106">
        <v>129</v>
      </c>
      <c r="F107" s="107"/>
      <c r="H107" s="110">
        <f>SUMIF('1,3 день'!$B$4:$B$48,продукты!$A107,'1,3 день'!$C$4:$C$48)</f>
        <v>0</v>
      </c>
      <c r="I107" s="162">
        <f t="shared" si="11"/>
        <v>0</v>
      </c>
      <c r="J107" s="110">
        <f>SUMIF('2,4 день'!$B$4:$B$50,продукты!$A107,'2,4 день'!$C$4:$C$50)</f>
        <v>0</v>
      </c>
      <c r="K107" s="162">
        <f t="shared" si="12"/>
        <v>0</v>
      </c>
      <c r="L107" s="110">
        <f>SUMIF('5,7 день'!$B$4:$B$51,продукты!$A107,'5,7 день'!$C$4:$C$51)</f>
        <v>0</v>
      </c>
      <c r="M107" s="162">
        <f t="shared" si="13"/>
        <v>0</v>
      </c>
      <c r="N107" s="110">
        <f>SUMIF('6,8 день'!$B$4:$B$55,продукты!$A107,'6,8 день'!$C$4:$C$55)</f>
        <v>0</v>
      </c>
      <c r="O107" s="167">
        <f t="shared" si="14"/>
        <v>0</v>
      </c>
      <c r="P107" s="111">
        <f t="shared" si="16"/>
        <v>0</v>
      </c>
      <c r="Q107" s="111">
        <f t="shared" si="15"/>
        <v>0</v>
      </c>
      <c r="T107" s="181"/>
    </row>
    <row r="108" spans="1:20" x14ac:dyDescent="0.2">
      <c r="A108" s="129" t="s">
        <v>161</v>
      </c>
      <c r="B108" s="124">
        <v>14.1</v>
      </c>
      <c r="C108" s="99">
        <v>7</v>
      </c>
      <c r="D108" s="99">
        <v>2.8</v>
      </c>
      <c r="E108" s="106">
        <v>134</v>
      </c>
      <c r="F108" s="107"/>
      <c r="H108" s="110">
        <f>SUMIF('1,3 день'!$B$4:$B$48,продукты!$A108,'1,3 день'!$C$4:$C$48)</f>
        <v>0</v>
      </c>
      <c r="I108" s="162">
        <f t="shared" si="11"/>
        <v>0</v>
      </c>
      <c r="J108" s="110">
        <f>SUMIF('2,4 день'!$B$4:$B$50,продукты!$A108,'2,4 день'!$C$4:$C$50)</f>
        <v>0</v>
      </c>
      <c r="K108" s="162">
        <f t="shared" si="12"/>
        <v>0</v>
      </c>
      <c r="L108" s="110">
        <f>SUMIF('5,7 день'!$B$4:$B$51,продукты!$A108,'5,7 день'!$C$4:$C$51)</f>
        <v>0</v>
      </c>
      <c r="M108" s="162">
        <f t="shared" si="13"/>
        <v>0</v>
      </c>
      <c r="N108" s="110">
        <f>SUMIF('6,8 день'!$B$4:$B$55,продукты!$A108,'6,8 день'!$C$4:$C$55)</f>
        <v>0</v>
      </c>
      <c r="O108" s="167">
        <f t="shared" si="14"/>
        <v>0</v>
      </c>
      <c r="P108" s="111">
        <f t="shared" si="16"/>
        <v>0</v>
      </c>
      <c r="Q108" s="111">
        <f t="shared" si="15"/>
        <v>0</v>
      </c>
      <c r="T108" s="181"/>
    </row>
    <row r="109" spans="1:20" x14ac:dyDescent="0.2">
      <c r="A109" s="129" t="s">
        <v>173</v>
      </c>
      <c r="B109" s="125">
        <v>29.7</v>
      </c>
      <c r="C109" s="99">
        <v>4.5999999999999996</v>
      </c>
      <c r="D109" s="99">
        <v>0</v>
      </c>
      <c r="E109" s="106">
        <v>160</v>
      </c>
      <c r="F109" s="107"/>
      <c r="H109" s="110">
        <f>SUMIF('1,3 день'!$B$4:$B$48,продукты!$A109,'1,3 день'!$C$4:$C$48)</f>
        <v>0</v>
      </c>
      <c r="I109" s="162">
        <f t="shared" si="11"/>
        <v>0</v>
      </c>
      <c r="J109" s="110">
        <f>SUMIF('2,4 день'!$B$4:$B$50,продукты!$A109,'2,4 день'!$C$4:$C$50)</f>
        <v>0</v>
      </c>
      <c r="K109" s="162">
        <f t="shared" si="12"/>
        <v>0</v>
      </c>
      <c r="L109" s="110">
        <f>SUMIF('5,7 день'!$B$4:$B$51,продукты!$A109,'5,7 день'!$C$4:$C$51)</f>
        <v>0</v>
      </c>
      <c r="M109" s="162">
        <f t="shared" si="13"/>
        <v>0</v>
      </c>
      <c r="N109" s="110">
        <f>SUMIF('6,8 день'!$B$4:$B$55,продукты!$A109,'6,8 день'!$C$4:$C$55)</f>
        <v>0</v>
      </c>
      <c r="O109" s="167">
        <f t="shared" si="14"/>
        <v>0</v>
      </c>
      <c r="P109" s="111">
        <f t="shared" si="16"/>
        <v>0</v>
      </c>
      <c r="Q109" s="111">
        <f t="shared" si="15"/>
        <v>0</v>
      </c>
      <c r="T109" s="181"/>
    </row>
    <row r="110" spans="1:20" x14ac:dyDescent="0.2">
      <c r="A110" s="129" t="s">
        <v>250</v>
      </c>
      <c r="B110" s="124">
        <v>0.5</v>
      </c>
      <c r="C110" s="99">
        <v>0</v>
      </c>
      <c r="D110" s="99">
        <v>9.3000000000000007</v>
      </c>
      <c r="E110" s="106">
        <v>40</v>
      </c>
      <c r="F110" s="107"/>
      <c r="H110" s="110">
        <f>SUMIF('1,3 день'!$B$4:$B$48,продукты!$A110,'1,3 день'!$C$4:$C$48)</f>
        <v>0</v>
      </c>
      <c r="I110" s="162">
        <f t="shared" si="11"/>
        <v>0</v>
      </c>
      <c r="J110" s="110">
        <f>SUMIF('2,4 день'!$B$4:$B$50,продукты!$A110,'2,4 день'!$C$4:$C$50)</f>
        <v>0</v>
      </c>
      <c r="K110" s="162">
        <f t="shared" si="12"/>
        <v>0</v>
      </c>
      <c r="L110" s="110">
        <f>SUMIF('5,7 день'!$B$4:$B$51,продукты!$A110,'5,7 день'!$C$4:$C$51)</f>
        <v>0</v>
      </c>
      <c r="M110" s="162">
        <f t="shared" si="13"/>
        <v>0</v>
      </c>
      <c r="N110" s="110">
        <f>SUMIF('6,8 день'!$B$4:$B$55,продукты!$A110,'6,8 день'!$C$4:$C$55)</f>
        <v>0</v>
      </c>
      <c r="O110" s="167">
        <f t="shared" si="14"/>
        <v>0</v>
      </c>
      <c r="P110" s="111">
        <f t="shared" si="16"/>
        <v>0</v>
      </c>
      <c r="Q110" s="111">
        <f t="shared" si="15"/>
        <v>0</v>
      </c>
      <c r="T110" s="181"/>
    </row>
    <row r="111" spans="1:20" x14ac:dyDescent="0.2">
      <c r="A111" s="129" t="s">
        <v>221</v>
      </c>
      <c r="B111" s="124">
        <v>1.3</v>
      </c>
      <c r="C111" s="99">
        <v>0</v>
      </c>
      <c r="D111" s="99">
        <v>4.3</v>
      </c>
      <c r="E111" s="106">
        <v>22</v>
      </c>
      <c r="F111" s="107"/>
      <c r="H111" s="110">
        <f>SUMIF('1,3 день'!$B$4:$B$48,продукты!$A111,'1,3 день'!$C$4:$C$48)</f>
        <v>0</v>
      </c>
      <c r="I111" s="162">
        <f t="shared" si="11"/>
        <v>0</v>
      </c>
      <c r="J111" s="110">
        <f>SUMIF('2,4 день'!$B$4:$B$50,продукты!$A111,'2,4 день'!$C$4:$C$50)</f>
        <v>0</v>
      </c>
      <c r="K111" s="162">
        <f t="shared" si="12"/>
        <v>0</v>
      </c>
      <c r="L111" s="110">
        <f>SUMIF('5,7 день'!$B$4:$B$51,продукты!$A111,'5,7 день'!$C$4:$C$51)</f>
        <v>0</v>
      </c>
      <c r="M111" s="162">
        <f t="shared" si="13"/>
        <v>0</v>
      </c>
      <c r="N111" s="110">
        <f>SUMIF('6,8 день'!$B$4:$B$55,продукты!$A111,'6,8 день'!$C$4:$C$55)</f>
        <v>0</v>
      </c>
      <c r="O111" s="167">
        <f t="shared" si="14"/>
        <v>0</v>
      </c>
      <c r="P111" s="111">
        <f t="shared" si="16"/>
        <v>0</v>
      </c>
      <c r="Q111" s="111">
        <f t="shared" si="15"/>
        <v>0</v>
      </c>
      <c r="T111" s="181"/>
    </row>
    <row r="112" spans="1:20" x14ac:dyDescent="0.2">
      <c r="A112" s="129" t="s">
        <v>12</v>
      </c>
      <c r="B112" s="124">
        <v>2</v>
      </c>
      <c r="C112" s="99">
        <v>0</v>
      </c>
      <c r="D112" s="99">
        <v>8.9</v>
      </c>
      <c r="E112" s="106">
        <v>44</v>
      </c>
      <c r="F112" s="107">
        <v>15</v>
      </c>
      <c r="G112" s="7">
        <v>0.11</v>
      </c>
      <c r="H112" s="110">
        <f>SUMIF('1,3 день'!$B$4:$B$48,продукты!$A112,'1,3 день'!$C$4:$C$48)</f>
        <v>0</v>
      </c>
      <c r="I112" s="162">
        <f t="shared" si="11"/>
        <v>0</v>
      </c>
      <c r="J112" s="110">
        <f>SUMIF('2,4 день'!$B$4:$B$50,продукты!$A112,'2,4 день'!$C$4:$C$50)</f>
        <v>0</v>
      </c>
      <c r="K112" s="162">
        <f t="shared" si="12"/>
        <v>0</v>
      </c>
      <c r="L112" s="110">
        <f>SUMIF('5,7 день'!$B$4:$B$51,продукты!$A112,'5,7 день'!$C$4:$C$51)</f>
        <v>0</v>
      </c>
      <c r="M112" s="162">
        <f t="shared" si="13"/>
        <v>0</v>
      </c>
      <c r="N112" s="110">
        <f>SUMIF('6,8 день'!$B$4:$B$55,продукты!$A112,'6,8 день'!$C$4:$C$55)</f>
        <v>0</v>
      </c>
      <c r="O112" s="167">
        <f t="shared" si="14"/>
        <v>0</v>
      </c>
      <c r="P112" s="111">
        <f t="shared" si="16"/>
        <v>0</v>
      </c>
      <c r="Q112" s="111">
        <f t="shared" si="15"/>
        <v>0</v>
      </c>
      <c r="T112" s="181"/>
    </row>
    <row r="113" spans="1:20" x14ac:dyDescent="0.2">
      <c r="A113" s="129" t="s">
        <v>220</v>
      </c>
      <c r="B113" s="124">
        <v>16</v>
      </c>
      <c r="C113" s="99">
        <v>0</v>
      </c>
      <c r="D113" s="99">
        <v>47.8</v>
      </c>
      <c r="E113" s="106">
        <v>264</v>
      </c>
      <c r="F113" s="107"/>
      <c r="H113" s="110">
        <f>SUMIF('1,3 день'!$B$4:$B$48,продукты!$A113,'1,3 день'!$C$4:$C$48)</f>
        <v>0</v>
      </c>
      <c r="I113" s="162">
        <f t="shared" si="11"/>
        <v>0</v>
      </c>
      <c r="J113" s="110">
        <f>SUMIF('2,4 день'!$B$4:$B$50,продукты!$A113,'2,4 день'!$C$4:$C$50)</f>
        <v>0</v>
      </c>
      <c r="K113" s="162">
        <f t="shared" si="12"/>
        <v>0</v>
      </c>
      <c r="L113" s="110">
        <f>SUMIF('5,7 день'!$B$4:$B$51,продукты!$A113,'5,7 день'!$C$4:$C$51)</f>
        <v>0</v>
      </c>
      <c r="M113" s="162">
        <f t="shared" si="13"/>
        <v>0</v>
      </c>
      <c r="N113" s="110">
        <f>SUMIF('6,8 день'!$B$4:$B$55,продукты!$A113,'6,8 день'!$C$4:$C$55)</f>
        <v>0</v>
      </c>
      <c r="O113" s="167">
        <f t="shared" si="14"/>
        <v>0</v>
      </c>
      <c r="P113" s="111">
        <f t="shared" si="16"/>
        <v>0</v>
      </c>
      <c r="Q113" s="111">
        <f t="shared" si="15"/>
        <v>0</v>
      </c>
      <c r="S113" s="182"/>
      <c r="T113" s="181"/>
    </row>
    <row r="114" spans="1:20" x14ac:dyDescent="0.2">
      <c r="A114" s="129" t="s">
        <v>184</v>
      </c>
      <c r="B114" s="124">
        <v>9.3000000000000007</v>
      </c>
      <c r="C114" s="99">
        <v>0.8</v>
      </c>
      <c r="D114" s="104">
        <v>70.900000000000006</v>
      </c>
      <c r="E114" s="106">
        <v>336</v>
      </c>
      <c r="F114" s="107">
        <v>90</v>
      </c>
      <c r="G114" s="7">
        <v>0.75</v>
      </c>
      <c r="H114" s="110">
        <f>SUMIF('1,3 день'!$B$4:$B$48,продукты!$A114,'1,3 день'!$C$4:$C$48)</f>
        <v>50</v>
      </c>
      <c r="I114" s="162">
        <f t="shared" si="11"/>
        <v>50</v>
      </c>
      <c r="J114" s="110">
        <f>SUMIF('2,4 день'!$B$4:$B$50,продукты!$A114,'2,4 день'!$C$4:$C$50)</f>
        <v>0</v>
      </c>
      <c r="K114" s="162">
        <f t="shared" si="12"/>
        <v>0</v>
      </c>
      <c r="L114" s="110">
        <f>SUMIF('5,7 день'!$B$4:$B$51,продукты!$A114,'5,7 день'!$C$4:$C$51)</f>
        <v>0</v>
      </c>
      <c r="M114" s="162">
        <f t="shared" si="13"/>
        <v>0</v>
      </c>
      <c r="N114" s="110">
        <f>SUMIF('6,8 день'!$B$4:$B$55,продукты!$A114,'6,8 день'!$C$4:$C$55)</f>
        <v>0</v>
      </c>
      <c r="O114" s="167">
        <f t="shared" si="14"/>
        <v>0</v>
      </c>
      <c r="P114" s="111">
        <f t="shared" si="16"/>
        <v>50</v>
      </c>
      <c r="Q114" s="111">
        <f t="shared" si="15"/>
        <v>400</v>
      </c>
      <c r="R114" s="2">
        <f>450</f>
        <v>450</v>
      </c>
      <c r="S114" s="199">
        <f>Q114/R114</f>
        <v>0.88888888888888884</v>
      </c>
      <c r="T114" s="183"/>
    </row>
    <row r="115" spans="1:20" x14ac:dyDescent="0.2">
      <c r="A115" s="129" t="s">
        <v>243</v>
      </c>
      <c r="B115" s="124">
        <v>0.9</v>
      </c>
      <c r="C115" s="99">
        <v>0</v>
      </c>
      <c r="D115" s="99">
        <v>9.1999999999999993</v>
      </c>
      <c r="E115" s="106">
        <v>41</v>
      </c>
      <c r="F115" s="107"/>
      <c r="H115" s="110">
        <f>SUMIF('1,3 день'!$B$4:$B$48,продукты!$A115,'1,3 день'!$C$4:$C$48)</f>
        <v>0</v>
      </c>
      <c r="I115" s="162">
        <f t="shared" si="11"/>
        <v>0</v>
      </c>
      <c r="J115" s="110">
        <f>SUMIF('2,4 день'!$B$4:$B$50,продукты!$A115,'2,4 день'!$C$4:$C$50)</f>
        <v>0</v>
      </c>
      <c r="K115" s="162">
        <f t="shared" si="12"/>
        <v>0</v>
      </c>
      <c r="L115" s="110">
        <f>SUMIF('5,7 день'!$B$4:$B$51,продукты!$A115,'5,7 день'!$C$4:$C$51)</f>
        <v>0</v>
      </c>
      <c r="M115" s="162">
        <f t="shared" si="13"/>
        <v>0</v>
      </c>
      <c r="N115" s="110">
        <f>SUMIF('6,8 день'!$B$4:$B$55,продукты!$A115,'6,8 день'!$C$4:$C$55)</f>
        <v>0</v>
      </c>
      <c r="O115" s="167">
        <f t="shared" si="14"/>
        <v>0</v>
      </c>
      <c r="P115" s="111">
        <f t="shared" si="16"/>
        <v>0</v>
      </c>
      <c r="Q115" s="111">
        <f t="shared" si="15"/>
        <v>0</v>
      </c>
      <c r="T115" s="181"/>
    </row>
    <row r="116" spans="1:20" x14ac:dyDescent="0.2">
      <c r="A116" s="129" t="s">
        <v>177</v>
      </c>
      <c r="B116" s="124">
        <v>9.5</v>
      </c>
      <c r="C116" s="99">
        <v>0.7</v>
      </c>
      <c r="D116" s="104">
        <v>70.400000000000006</v>
      </c>
      <c r="E116" s="106">
        <v>334</v>
      </c>
      <c r="F116" s="107">
        <v>50</v>
      </c>
      <c r="G116" s="7">
        <v>0.73</v>
      </c>
      <c r="H116" s="110">
        <f>SUMIF('1,3 день'!$B$4:$B$48,продукты!$A116,'1,3 день'!$C$4:$C$48)</f>
        <v>0</v>
      </c>
      <c r="I116" s="162">
        <f t="shared" si="11"/>
        <v>0</v>
      </c>
      <c r="J116" s="110">
        <f>SUMIF('2,4 день'!$B$4:$B$50,продукты!$A116,'2,4 день'!$C$4:$C$50)</f>
        <v>0</v>
      </c>
      <c r="K116" s="162">
        <f t="shared" si="12"/>
        <v>0</v>
      </c>
      <c r="L116" s="110">
        <f>SUMIF('5,7 день'!$B$4:$B$51,продукты!$A116,'5,7 день'!$C$4:$C$51)</f>
        <v>0</v>
      </c>
      <c r="M116" s="162">
        <f t="shared" si="13"/>
        <v>0</v>
      </c>
      <c r="N116" s="110">
        <f>SUMIF('6,8 день'!$B$4:$B$55,продукты!$A116,'6,8 день'!$C$4:$C$55)</f>
        <v>0</v>
      </c>
      <c r="O116" s="167">
        <f t="shared" si="14"/>
        <v>0</v>
      </c>
      <c r="P116" s="111">
        <f t="shared" si="16"/>
        <v>0</v>
      </c>
      <c r="Q116" s="111">
        <f t="shared" si="15"/>
        <v>0</v>
      </c>
      <c r="T116" s="181"/>
    </row>
    <row r="117" spans="1:20" x14ac:dyDescent="0.2">
      <c r="A117" s="129" t="s">
        <v>81</v>
      </c>
      <c r="B117" s="124">
        <v>0.4</v>
      </c>
      <c r="C117" s="104">
        <v>77.099999999999994</v>
      </c>
      <c r="D117" s="99">
        <v>0.4</v>
      </c>
      <c r="E117" s="108">
        <v>720</v>
      </c>
      <c r="F117" s="107"/>
      <c r="H117" s="110">
        <f>SUMIF('1,3 день'!$B$4:$B$48,продукты!$A117,'1,3 день'!$C$4:$C$48)</f>
        <v>0</v>
      </c>
      <c r="I117" s="162">
        <f t="shared" si="11"/>
        <v>0</v>
      </c>
      <c r="J117" s="110">
        <f>SUMIF('2,4 день'!$B$4:$B$50,продукты!$A117,'2,4 день'!$C$4:$C$50)</f>
        <v>0</v>
      </c>
      <c r="K117" s="162">
        <f t="shared" si="12"/>
        <v>0</v>
      </c>
      <c r="L117" s="110">
        <f>SUMIF('5,7 день'!$B$4:$B$51,продукты!$A117,'5,7 день'!$C$4:$C$51)</f>
        <v>0</v>
      </c>
      <c r="M117" s="162">
        <f t="shared" si="13"/>
        <v>0</v>
      </c>
      <c r="N117" s="110">
        <f>SUMIF('6,8 день'!$B$4:$B$55,продукты!$A117,'6,8 день'!$C$4:$C$55)</f>
        <v>0</v>
      </c>
      <c r="O117" s="167">
        <f t="shared" si="14"/>
        <v>0</v>
      </c>
      <c r="P117" s="111">
        <f t="shared" si="16"/>
        <v>0</v>
      </c>
      <c r="Q117" s="111">
        <f t="shared" si="15"/>
        <v>0</v>
      </c>
      <c r="T117" s="181"/>
    </row>
    <row r="118" spans="1:20" x14ac:dyDescent="0.2">
      <c r="A118" s="129" t="s">
        <v>80</v>
      </c>
      <c r="B118" s="124">
        <v>1</v>
      </c>
      <c r="C118" s="104">
        <v>83</v>
      </c>
      <c r="D118" s="99">
        <v>0.8</v>
      </c>
      <c r="E118" s="108">
        <v>780</v>
      </c>
      <c r="F118" s="107"/>
      <c r="H118" s="110">
        <f>SUMIF('1,3 день'!$B$4:$B$48,продукты!$A118,'1,3 день'!$C$4:$C$48)</f>
        <v>0</v>
      </c>
      <c r="I118" s="162">
        <f t="shared" si="11"/>
        <v>0</v>
      </c>
      <c r="J118" s="110">
        <f>SUMIF('2,4 день'!$B$4:$B$50,продукты!$A118,'2,4 день'!$C$4:$C$50)</f>
        <v>0</v>
      </c>
      <c r="K118" s="162">
        <f t="shared" si="12"/>
        <v>0</v>
      </c>
      <c r="L118" s="110">
        <f>SUMIF('5,7 день'!$B$4:$B$51,продукты!$A118,'5,7 день'!$C$4:$C$51)</f>
        <v>0</v>
      </c>
      <c r="M118" s="162">
        <f t="shared" si="13"/>
        <v>0</v>
      </c>
      <c r="N118" s="110">
        <f>SUMIF('6,8 день'!$B$4:$B$55,продукты!$A118,'6,8 день'!$C$4:$C$55)</f>
        <v>0</v>
      </c>
      <c r="O118" s="167">
        <f t="shared" si="14"/>
        <v>0</v>
      </c>
      <c r="P118" s="111">
        <f t="shared" si="16"/>
        <v>0</v>
      </c>
      <c r="Q118" s="111">
        <f t="shared" si="15"/>
        <v>0</v>
      </c>
      <c r="T118" s="181"/>
    </row>
    <row r="119" spans="1:20" x14ac:dyDescent="0.2">
      <c r="A119" s="129" t="s">
        <v>203</v>
      </c>
      <c r="B119" s="124">
        <v>0</v>
      </c>
      <c r="C119" s="99">
        <v>0</v>
      </c>
      <c r="D119" s="99">
        <v>69.900000000000006</v>
      </c>
      <c r="E119" s="106">
        <v>280</v>
      </c>
      <c r="F119" s="107"/>
      <c r="H119" s="110">
        <f>SUMIF('1,3 день'!$B$4:$B$48,продукты!$A119,'1,3 день'!$C$4:$C$48)</f>
        <v>0</v>
      </c>
      <c r="I119" s="162">
        <f t="shared" si="11"/>
        <v>0</v>
      </c>
      <c r="J119" s="110">
        <f>SUMIF('2,4 день'!$B$4:$B$50,продукты!$A119,'2,4 день'!$C$4:$C$50)</f>
        <v>0</v>
      </c>
      <c r="K119" s="162">
        <f t="shared" si="12"/>
        <v>0</v>
      </c>
      <c r="L119" s="110">
        <f>SUMIF('5,7 день'!$B$4:$B$51,продукты!$A119,'5,7 день'!$C$4:$C$51)</f>
        <v>0</v>
      </c>
      <c r="M119" s="162">
        <f t="shared" si="13"/>
        <v>0</v>
      </c>
      <c r="N119" s="110">
        <f>SUMIF('6,8 день'!$B$4:$B$55,продукты!$A119,'6,8 день'!$C$4:$C$55)</f>
        <v>0</v>
      </c>
      <c r="O119" s="167">
        <f t="shared" si="14"/>
        <v>0</v>
      </c>
      <c r="P119" s="111">
        <f t="shared" si="16"/>
        <v>0</v>
      </c>
      <c r="Q119" s="111">
        <f t="shared" si="15"/>
        <v>0</v>
      </c>
      <c r="T119" s="181"/>
    </row>
    <row r="120" spans="1:20" x14ac:dyDescent="0.2">
      <c r="A120" s="129" t="s">
        <v>204</v>
      </c>
      <c r="B120" s="124">
        <v>0</v>
      </c>
      <c r="C120" s="99">
        <v>0</v>
      </c>
      <c r="D120" s="99">
        <v>64.7</v>
      </c>
      <c r="E120" s="106">
        <v>255</v>
      </c>
      <c r="F120" s="107"/>
      <c r="H120" s="110">
        <f>SUMIF('1,3 день'!$B$4:$B$48,продукты!$A120,'1,3 день'!$C$4:$C$48)</f>
        <v>0</v>
      </c>
      <c r="I120" s="162">
        <f t="shared" si="11"/>
        <v>0</v>
      </c>
      <c r="J120" s="110">
        <f>SUMIF('2,4 день'!$B$4:$B$50,продукты!$A120,'2,4 день'!$C$4:$C$50)</f>
        <v>0</v>
      </c>
      <c r="K120" s="162">
        <f t="shared" si="12"/>
        <v>0</v>
      </c>
      <c r="L120" s="110">
        <f>SUMIF('5,7 день'!$B$4:$B$51,продукты!$A120,'5,7 день'!$C$4:$C$51)</f>
        <v>0</v>
      </c>
      <c r="M120" s="162">
        <f t="shared" si="13"/>
        <v>0</v>
      </c>
      <c r="N120" s="110">
        <f>SUMIF('6,8 день'!$B$4:$B$55,продукты!$A120,'6,8 день'!$C$4:$C$55)</f>
        <v>0</v>
      </c>
      <c r="O120" s="167">
        <f t="shared" si="14"/>
        <v>0</v>
      </c>
      <c r="P120" s="111">
        <f t="shared" si="16"/>
        <v>0</v>
      </c>
      <c r="Q120" s="111">
        <f t="shared" si="15"/>
        <v>0</v>
      </c>
      <c r="T120" s="181"/>
    </row>
    <row r="121" spans="1:20" x14ac:dyDescent="0.2">
      <c r="A121" s="129" t="s">
        <v>8</v>
      </c>
      <c r="B121" s="124">
        <v>0</v>
      </c>
      <c r="C121" s="104">
        <v>99.9</v>
      </c>
      <c r="D121" s="99">
        <v>0</v>
      </c>
      <c r="E121" s="108">
        <v>900</v>
      </c>
      <c r="F121" s="107">
        <v>15</v>
      </c>
      <c r="H121" s="110">
        <f>SUMIF('1,3 день'!$B$4:$B$48,продукты!$A121,'1,3 день'!$C$4:$C$48)</f>
        <v>0</v>
      </c>
      <c r="I121" s="162">
        <f t="shared" si="11"/>
        <v>0</v>
      </c>
      <c r="J121" s="110">
        <f>SUMIF('2,4 день'!$B$4:$B$50,продукты!$A121,'2,4 день'!$C$4:$C$50)</f>
        <v>0</v>
      </c>
      <c r="K121" s="162">
        <f t="shared" si="12"/>
        <v>0</v>
      </c>
      <c r="L121" s="110">
        <f>SUMIF('5,7 день'!$B$4:$B$51,продукты!$A121,'5,7 день'!$C$4:$C$51)</f>
        <v>0</v>
      </c>
      <c r="M121" s="162">
        <f t="shared" si="13"/>
        <v>0</v>
      </c>
      <c r="N121" s="110">
        <f>SUMIF('6,8 день'!$B$4:$B$55,продукты!$A121,'6,8 день'!$C$4:$C$55)</f>
        <v>0</v>
      </c>
      <c r="O121" s="167">
        <f t="shared" si="14"/>
        <v>0</v>
      </c>
      <c r="P121" s="111">
        <f t="shared" si="16"/>
        <v>0</v>
      </c>
      <c r="Q121" s="111">
        <f t="shared" si="15"/>
        <v>0</v>
      </c>
      <c r="T121" s="181"/>
    </row>
    <row r="122" spans="1:20" x14ac:dyDescent="0.2">
      <c r="A122" s="129" t="s">
        <v>328</v>
      </c>
      <c r="B122" s="124">
        <v>0.6</v>
      </c>
      <c r="C122" s="104">
        <v>82.5</v>
      </c>
      <c r="D122" s="99">
        <v>0.8</v>
      </c>
      <c r="E122" s="108">
        <v>750</v>
      </c>
      <c r="F122" s="107">
        <v>10</v>
      </c>
      <c r="G122" s="7">
        <v>0.79</v>
      </c>
      <c r="H122" s="110">
        <f>SUMIF('1,3 день'!$B$4:$B$48,продукты!$A122,'1,3 день'!$C$4:$C$48)</f>
        <v>10</v>
      </c>
      <c r="I122" s="162">
        <f t="shared" si="11"/>
        <v>10</v>
      </c>
      <c r="J122" s="110">
        <f>SUMIF('2,4 день'!$B$4:$B$50,продукты!$A122,'2,4 день'!$C$4:$C$50)</f>
        <v>10</v>
      </c>
      <c r="K122" s="162">
        <f t="shared" si="12"/>
        <v>10</v>
      </c>
      <c r="L122" s="110">
        <f>SUMIF('5,7 день'!$B$4:$B$51,продукты!$A122,'5,7 день'!$C$4:$C$51)</f>
        <v>10</v>
      </c>
      <c r="M122" s="162">
        <f t="shared" si="13"/>
        <v>10</v>
      </c>
      <c r="N122" s="110">
        <f>SUMIF('6,8 день'!$B$4:$B$55,продукты!$A122,'6,8 день'!$C$4:$C$55)</f>
        <v>20</v>
      </c>
      <c r="O122" s="167">
        <f t="shared" si="14"/>
        <v>20</v>
      </c>
      <c r="P122" s="111">
        <f t="shared" ref="P122" si="19">I122+K122+M122+O122</f>
        <v>50</v>
      </c>
      <c r="Q122" s="111">
        <f t="shared" si="15"/>
        <v>400</v>
      </c>
      <c r="T122" s="181"/>
    </row>
    <row r="123" spans="1:20" x14ac:dyDescent="0.2">
      <c r="A123" s="129" t="s">
        <v>76</v>
      </c>
      <c r="B123" s="124">
        <v>0.6</v>
      </c>
      <c r="C123" s="104">
        <v>82.5</v>
      </c>
      <c r="D123" s="99">
        <v>0.8</v>
      </c>
      <c r="E123" s="108">
        <v>750</v>
      </c>
      <c r="F123" s="107">
        <v>25</v>
      </c>
      <c r="G123" s="7">
        <v>0.79</v>
      </c>
      <c r="H123" s="110">
        <f>SUMIF('1,3 день'!$B$4:$B$48,продукты!$A123,'1,3 день'!$C$4:$C$48)</f>
        <v>0</v>
      </c>
      <c r="I123" s="162">
        <f t="shared" si="11"/>
        <v>0</v>
      </c>
      <c r="J123" s="110">
        <f>SUMIF('2,4 день'!$B$4:$B$50,продукты!$A123,'2,4 день'!$C$4:$C$50)</f>
        <v>0</v>
      </c>
      <c r="K123" s="162">
        <f t="shared" si="12"/>
        <v>0</v>
      </c>
      <c r="L123" s="110">
        <f>SUMIF('5,7 день'!$B$4:$B$51,продукты!$A123,'5,7 день'!$C$4:$C$51)</f>
        <v>0</v>
      </c>
      <c r="M123" s="162">
        <f t="shared" si="13"/>
        <v>0</v>
      </c>
      <c r="N123" s="110">
        <f>SUMIF('6,8 день'!$B$4:$B$55,продукты!$A123,'6,8 день'!$C$4:$C$55)</f>
        <v>0</v>
      </c>
      <c r="O123" s="167">
        <f t="shared" si="14"/>
        <v>0</v>
      </c>
      <c r="P123" s="111">
        <f t="shared" si="16"/>
        <v>0</v>
      </c>
      <c r="Q123" s="111">
        <f t="shared" si="15"/>
        <v>0</v>
      </c>
      <c r="T123" s="181"/>
    </row>
    <row r="124" spans="1:20" x14ac:dyDescent="0.2">
      <c r="A124" s="129" t="s">
        <v>78</v>
      </c>
      <c r="B124" s="124">
        <v>0.4</v>
      </c>
      <c r="C124" s="104">
        <v>78.5</v>
      </c>
      <c r="D124" s="99">
        <v>0.5</v>
      </c>
      <c r="E124" s="108">
        <v>734</v>
      </c>
      <c r="F124" s="107"/>
      <c r="H124" s="110">
        <f>SUMIF('1,3 день'!$B$4:$B$48,продукты!$A124,'1,3 день'!$C$4:$C$48)</f>
        <v>0</v>
      </c>
      <c r="I124" s="162">
        <f t="shared" si="11"/>
        <v>0</v>
      </c>
      <c r="J124" s="110">
        <f>SUMIF('2,4 день'!$B$4:$B$50,продукты!$A124,'2,4 день'!$C$4:$C$50)</f>
        <v>0</v>
      </c>
      <c r="K124" s="162">
        <f t="shared" si="12"/>
        <v>0</v>
      </c>
      <c r="L124" s="110">
        <f>SUMIF('5,7 день'!$B$4:$B$51,продукты!$A124,'5,7 день'!$C$4:$C$51)</f>
        <v>0</v>
      </c>
      <c r="M124" s="162">
        <f t="shared" si="13"/>
        <v>0</v>
      </c>
      <c r="N124" s="110">
        <f>SUMIF('6,8 день'!$B$4:$B$55,продукты!$A124,'6,8 день'!$C$4:$C$55)</f>
        <v>0</v>
      </c>
      <c r="O124" s="167">
        <f t="shared" si="14"/>
        <v>0</v>
      </c>
      <c r="P124" s="111">
        <f t="shared" si="16"/>
        <v>0</v>
      </c>
      <c r="Q124" s="111">
        <f t="shared" si="15"/>
        <v>0</v>
      </c>
      <c r="T124" s="181"/>
    </row>
    <row r="125" spans="1:20" x14ac:dyDescent="0.2">
      <c r="A125" s="129" t="s">
        <v>281</v>
      </c>
      <c r="B125" s="124">
        <v>0.4</v>
      </c>
      <c r="C125" s="104">
        <v>93.5</v>
      </c>
      <c r="D125" s="99">
        <v>0</v>
      </c>
      <c r="E125" s="108">
        <v>869</v>
      </c>
      <c r="F125" s="107">
        <v>20</v>
      </c>
      <c r="G125" s="7">
        <v>0.94</v>
      </c>
      <c r="H125" s="110">
        <f>SUMIF('1,3 день'!$B$4:$B$48,продукты!$A125,'1,3 день'!$C$4:$C$48)</f>
        <v>0</v>
      </c>
      <c r="I125" s="162">
        <f t="shared" si="11"/>
        <v>0</v>
      </c>
      <c r="J125" s="110">
        <f>SUMIF('2,4 день'!$B$4:$B$50,продукты!$A125,'2,4 день'!$C$4:$C$50)</f>
        <v>0</v>
      </c>
      <c r="K125" s="162">
        <f t="shared" si="12"/>
        <v>0</v>
      </c>
      <c r="L125" s="110">
        <f>SUMIF('5,7 день'!$B$4:$B$51,продукты!$A125,'5,7 день'!$C$4:$C$51)</f>
        <v>0</v>
      </c>
      <c r="M125" s="162">
        <f t="shared" si="13"/>
        <v>0</v>
      </c>
      <c r="N125" s="110">
        <f>SUMIF('6,8 день'!$B$4:$B$55,продукты!$A125,'6,8 день'!$C$4:$C$55)</f>
        <v>0</v>
      </c>
      <c r="O125" s="167">
        <f t="shared" si="14"/>
        <v>0</v>
      </c>
      <c r="P125" s="111">
        <f t="shared" si="16"/>
        <v>0</v>
      </c>
      <c r="Q125" s="111">
        <f t="shared" si="15"/>
        <v>0</v>
      </c>
      <c r="T125" s="183"/>
    </row>
    <row r="126" spans="1:20" x14ac:dyDescent="0.2">
      <c r="A126" s="129" t="s">
        <v>77</v>
      </c>
      <c r="B126" s="124">
        <v>1.2</v>
      </c>
      <c r="C126" s="104">
        <v>59</v>
      </c>
      <c r="D126" s="99">
        <v>18.899999999999999</v>
      </c>
      <c r="E126" s="108">
        <v>631</v>
      </c>
      <c r="F126" s="107"/>
      <c r="H126" s="110">
        <f>SUMIF('1,3 день'!$B$4:$B$48,продукты!$A126,'1,3 день'!$C$4:$C$48)</f>
        <v>0</v>
      </c>
      <c r="I126" s="162">
        <f t="shared" si="11"/>
        <v>0</v>
      </c>
      <c r="J126" s="110">
        <f>SUMIF('2,4 день'!$B$4:$B$50,продукты!$A126,'2,4 день'!$C$4:$C$50)</f>
        <v>0</v>
      </c>
      <c r="K126" s="162">
        <f t="shared" si="12"/>
        <v>0</v>
      </c>
      <c r="L126" s="110">
        <f>SUMIF('5,7 день'!$B$4:$B$51,продукты!$A126,'5,7 день'!$C$4:$C$51)</f>
        <v>0</v>
      </c>
      <c r="M126" s="162">
        <f t="shared" si="13"/>
        <v>0</v>
      </c>
      <c r="N126" s="110">
        <f>SUMIF('6,8 день'!$B$4:$B$55,продукты!$A126,'6,8 день'!$C$4:$C$55)</f>
        <v>0</v>
      </c>
      <c r="O126" s="167">
        <f t="shared" si="14"/>
        <v>0</v>
      </c>
      <c r="P126" s="111">
        <f t="shared" si="16"/>
        <v>0</v>
      </c>
      <c r="Q126" s="111">
        <f t="shared" si="15"/>
        <v>0</v>
      </c>
      <c r="T126" s="181"/>
    </row>
    <row r="127" spans="1:20" x14ac:dyDescent="0.2">
      <c r="A127" s="129" t="s">
        <v>79</v>
      </c>
      <c r="B127" s="124">
        <v>0</v>
      </c>
      <c r="C127" s="104">
        <v>94.7</v>
      </c>
      <c r="D127" s="99">
        <v>0</v>
      </c>
      <c r="E127" s="108">
        <v>881</v>
      </c>
      <c r="F127" s="107"/>
      <c r="H127" s="110">
        <f>SUMIF('1,3 день'!$B$4:$B$48,продукты!$A127,'1,3 день'!$C$4:$C$48)</f>
        <v>0</v>
      </c>
      <c r="I127" s="162">
        <f t="shared" si="11"/>
        <v>0</v>
      </c>
      <c r="J127" s="110">
        <f>SUMIF('2,4 день'!$B$4:$B$50,продукты!$A127,'2,4 день'!$C$4:$C$50)</f>
        <v>0</v>
      </c>
      <c r="K127" s="162">
        <f t="shared" si="12"/>
        <v>0</v>
      </c>
      <c r="L127" s="110">
        <f>SUMIF('5,7 день'!$B$4:$B$51,продукты!$A127,'5,7 день'!$C$4:$C$51)</f>
        <v>0</v>
      </c>
      <c r="M127" s="162">
        <f t="shared" si="13"/>
        <v>0</v>
      </c>
      <c r="N127" s="110">
        <f>SUMIF('6,8 день'!$B$4:$B$55,продукты!$A127,'6,8 день'!$C$4:$C$55)</f>
        <v>0</v>
      </c>
      <c r="O127" s="167">
        <f t="shared" si="14"/>
        <v>0</v>
      </c>
      <c r="P127" s="111">
        <f t="shared" si="16"/>
        <v>0</v>
      </c>
      <c r="Q127" s="111">
        <f t="shared" si="15"/>
        <v>0</v>
      </c>
      <c r="T127" s="181"/>
    </row>
    <row r="128" spans="1:20" x14ac:dyDescent="0.2">
      <c r="A128" s="129" t="s">
        <v>238</v>
      </c>
      <c r="B128" s="124">
        <v>1.7</v>
      </c>
      <c r="C128" s="99">
        <v>0.3</v>
      </c>
      <c r="D128" s="99">
        <v>3.3</v>
      </c>
      <c r="E128" s="106">
        <v>21</v>
      </c>
      <c r="F128" s="107"/>
      <c r="H128" s="110">
        <f>SUMIF('1,3 день'!$B$4:$B$48,продукты!$A128,'1,3 день'!$C$4:$C$48)</f>
        <v>0</v>
      </c>
      <c r="I128" s="162">
        <f t="shared" si="11"/>
        <v>0</v>
      </c>
      <c r="J128" s="110">
        <f>SUMIF('2,4 день'!$B$4:$B$50,продукты!$A128,'2,4 день'!$C$4:$C$50)</f>
        <v>0</v>
      </c>
      <c r="K128" s="162">
        <f t="shared" si="12"/>
        <v>0</v>
      </c>
      <c r="L128" s="110">
        <f>SUMIF('5,7 день'!$B$4:$B$51,продукты!$A128,'5,7 день'!$C$4:$C$51)</f>
        <v>0</v>
      </c>
      <c r="M128" s="162">
        <f t="shared" si="13"/>
        <v>0</v>
      </c>
      <c r="N128" s="110">
        <f>SUMIF('6,8 день'!$B$4:$B$55,продукты!$A128,'6,8 день'!$C$4:$C$55)</f>
        <v>0</v>
      </c>
      <c r="O128" s="167">
        <f t="shared" si="14"/>
        <v>0</v>
      </c>
      <c r="P128" s="111">
        <f t="shared" si="16"/>
        <v>0</v>
      </c>
      <c r="Q128" s="111">
        <f t="shared" si="15"/>
        <v>0</v>
      </c>
      <c r="T128" s="181"/>
    </row>
    <row r="129" spans="1:20" x14ac:dyDescent="0.2">
      <c r="A129" s="129" t="s">
        <v>186</v>
      </c>
      <c r="B129" s="124">
        <v>0.3</v>
      </c>
      <c r="C129" s="99">
        <v>0</v>
      </c>
      <c r="D129" s="104">
        <v>77.2</v>
      </c>
      <c r="E129" s="106">
        <v>318</v>
      </c>
      <c r="F129" s="107"/>
      <c r="H129" s="110">
        <f>SUMIF('1,3 день'!$B$4:$B$48,продукты!$A129,'1,3 день'!$C$4:$C$48)</f>
        <v>0</v>
      </c>
      <c r="I129" s="162">
        <f t="shared" si="11"/>
        <v>0</v>
      </c>
      <c r="J129" s="110">
        <f>SUMIF('2,4 день'!$B$4:$B$50,продукты!$A129,'2,4 день'!$C$4:$C$50)</f>
        <v>0</v>
      </c>
      <c r="K129" s="162">
        <f t="shared" si="12"/>
        <v>0</v>
      </c>
      <c r="L129" s="110">
        <f>SUMIF('5,7 день'!$B$4:$B$51,продукты!$A129,'5,7 день'!$C$4:$C$51)</f>
        <v>0</v>
      </c>
      <c r="M129" s="162">
        <f t="shared" si="13"/>
        <v>0</v>
      </c>
      <c r="N129" s="110">
        <f>SUMIF('6,8 день'!$B$4:$B$55,продукты!$A129,'6,8 день'!$C$4:$C$55)</f>
        <v>0</v>
      </c>
      <c r="O129" s="167">
        <f t="shared" si="14"/>
        <v>0</v>
      </c>
      <c r="P129" s="111">
        <f t="shared" si="16"/>
        <v>0</v>
      </c>
      <c r="Q129" s="111">
        <f t="shared" si="15"/>
        <v>0</v>
      </c>
      <c r="T129" s="181"/>
    </row>
    <row r="130" spans="1:20" x14ac:dyDescent="0.2">
      <c r="A130" s="129" t="s">
        <v>262</v>
      </c>
      <c r="B130" s="124">
        <v>18.2</v>
      </c>
      <c r="C130" s="104">
        <v>50.5</v>
      </c>
      <c r="D130" s="99">
        <v>11.9</v>
      </c>
      <c r="E130" s="106">
        <v>575</v>
      </c>
      <c r="F130" s="107"/>
      <c r="H130" s="110">
        <f>SUMIF('1,3 день'!$B$4:$B$48,продукты!$A130,'1,3 день'!$C$4:$C$48)</f>
        <v>0</v>
      </c>
      <c r="I130" s="162">
        <f t="shared" ref="I130:I193" si="20">H130*$H$277</f>
        <v>0</v>
      </c>
      <c r="J130" s="110">
        <f>SUMIF('2,4 день'!$B$4:$B$50,продукты!$A130,'2,4 день'!$C$4:$C$50)</f>
        <v>0</v>
      </c>
      <c r="K130" s="162">
        <f t="shared" ref="K130:K193" si="21">J130*$H$277</f>
        <v>0</v>
      </c>
      <c r="L130" s="110">
        <f>SUMIF('5,7 день'!$B$4:$B$51,продукты!$A130,'5,7 день'!$C$4:$C$51)</f>
        <v>0</v>
      </c>
      <c r="M130" s="162">
        <f t="shared" ref="M130:M193" si="22">L130*$L$277</f>
        <v>0</v>
      </c>
      <c r="N130" s="110">
        <f>SUMIF('6,8 день'!$B$4:$B$55,продукты!$A130,'6,8 день'!$C$4:$C$55)</f>
        <v>0</v>
      </c>
      <c r="O130" s="167">
        <f t="shared" ref="O130:O193" si="23">N130*$N$277</f>
        <v>0</v>
      </c>
      <c r="P130" s="111">
        <f t="shared" si="16"/>
        <v>0</v>
      </c>
      <c r="Q130" s="111">
        <f t="shared" ref="Q130:Q193" si="24">P130*$H$278</f>
        <v>0</v>
      </c>
      <c r="T130" s="181"/>
    </row>
    <row r="131" spans="1:20" x14ac:dyDescent="0.2">
      <c r="A131" s="129" t="s">
        <v>107</v>
      </c>
      <c r="B131" s="124">
        <v>8.5</v>
      </c>
      <c r="C131" s="99">
        <v>8.5</v>
      </c>
      <c r="D131" s="99">
        <v>0</v>
      </c>
      <c r="E131" s="106">
        <v>115</v>
      </c>
      <c r="F131" s="107"/>
      <c r="H131" s="110">
        <f>SUMIF('1,3 день'!$B$4:$B$48,продукты!$A131,'1,3 день'!$C$4:$C$48)</f>
        <v>0</v>
      </c>
      <c r="I131" s="162">
        <f t="shared" si="20"/>
        <v>0</v>
      </c>
      <c r="J131" s="110">
        <f>SUMIF('2,4 день'!$B$4:$B$50,продукты!$A131,'2,4 день'!$C$4:$C$50)</f>
        <v>0</v>
      </c>
      <c r="K131" s="162">
        <f t="shared" si="21"/>
        <v>0</v>
      </c>
      <c r="L131" s="110">
        <f>SUMIF('5,7 день'!$B$4:$B$51,продукты!$A131,'5,7 день'!$C$4:$C$51)</f>
        <v>0</v>
      </c>
      <c r="M131" s="162">
        <f t="shared" si="22"/>
        <v>0</v>
      </c>
      <c r="N131" s="110">
        <f>SUMIF('6,8 день'!$B$4:$B$55,продукты!$A131,'6,8 день'!$C$4:$C$55)</f>
        <v>0</v>
      </c>
      <c r="O131" s="167">
        <f t="shared" si="23"/>
        <v>0</v>
      </c>
      <c r="P131" s="111">
        <f t="shared" si="16"/>
        <v>0</v>
      </c>
      <c r="Q131" s="111">
        <f t="shared" si="24"/>
        <v>0</v>
      </c>
      <c r="T131" s="181"/>
    </row>
    <row r="132" spans="1:20" x14ac:dyDescent="0.2">
      <c r="A132" s="129" t="s">
        <v>120</v>
      </c>
      <c r="B132" s="124">
        <v>12</v>
      </c>
      <c r="C132" s="99">
        <v>20.6</v>
      </c>
      <c r="D132" s="99">
        <v>1</v>
      </c>
      <c r="E132" s="106">
        <v>244</v>
      </c>
      <c r="F132" s="107"/>
      <c r="H132" s="110">
        <f>SUMIF('1,3 день'!$B$4:$B$48,продукты!$A132,'1,3 день'!$C$4:$C$48)</f>
        <v>0</v>
      </c>
      <c r="I132" s="162">
        <f t="shared" si="20"/>
        <v>0</v>
      </c>
      <c r="J132" s="110">
        <f>SUMIF('2,4 день'!$B$4:$B$50,продукты!$A132,'2,4 день'!$C$4:$C$50)</f>
        <v>0</v>
      </c>
      <c r="K132" s="162">
        <f t="shared" si="21"/>
        <v>0</v>
      </c>
      <c r="L132" s="110">
        <f>SUMIF('5,7 день'!$B$4:$B$51,продукты!$A132,'5,7 день'!$C$4:$C$51)</f>
        <v>0</v>
      </c>
      <c r="M132" s="162">
        <f t="shared" si="22"/>
        <v>0</v>
      </c>
      <c r="N132" s="110">
        <f>SUMIF('6,8 день'!$B$4:$B$55,продукты!$A132,'6,8 день'!$C$4:$C$55)</f>
        <v>0</v>
      </c>
      <c r="O132" s="167">
        <f t="shared" si="23"/>
        <v>0</v>
      </c>
      <c r="P132" s="111">
        <f t="shared" si="16"/>
        <v>0</v>
      </c>
      <c r="Q132" s="111">
        <f t="shared" si="24"/>
        <v>0</v>
      </c>
      <c r="T132" s="181"/>
    </row>
    <row r="133" spans="1:20" x14ac:dyDescent="0.2">
      <c r="A133" s="129" t="s">
        <v>265</v>
      </c>
      <c r="B133" s="124">
        <v>3.5</v>
      </c>
      <c r="C133" s="99">
        <v>3.6</v>
      </c>
      <c r="D133" s="99">
        <v>4.7</v>
      </c>
      <c r="E133" s="106">
        <v>66</v>
      </c>
      <c r="F133" s="107"/>
      <c r="H133" s="110">
        <f>SUMIF('1,3 день'!$B$4:$B$48,продукты!$A133,'1,3 день'!$C$4:$C$48)</f>
        <v>0</v>
      </c>
      <c r="I133" s="162">
        <f t="shared" si="20"/>
        <v>0</v>
      </c>
      <c r="J133" s="110">
        <f>SUMIF('2,4 день'!$B$4:$B$50,продукты!$A133,'2,4 день'!$C$4:$C$50)</f>
        <v>0</v>
      </c>
      <c r="K133" s="162">
        <f t="shared" si="21"/>
        <v>0</v>
      </c>
      <c r="L133" s="110">
        <f>SUMIF('5,7 день'!$B$4:$B$51,продукты!$A133,'5,7 день'!$C$4:$C$51)</f>
        <v>0</v>
      </c>
      <c r="M133" s="162">
        <f t="shared" si="22"/>
        <v>0</v>
      </c>
      <c r="N133" s="110">
        <f>SUMIF('6,8 день'!$B$4:$B$55,продукты!$A133,'6,8 день'!$C$4:$C$55)</f>
        <v>0</v>
      </c>
      <c r="O133" s="167">
        <f t="shared" si="23"/>
        <v>0</v>
      </c>
      <c r="P133" s="111">
        <f t="shared" si="16"/>
        <v>0</v>
      </c>
      <c r="Q133" s="111">
        <f t="shared" si="24"/>
        <v>0</v>
      </c>
      <c r="T133" s="181"/>
    </row>
    <row r="134" spans="1:20" x14ac:dyDescent="0.2">
      <c r="A134" s="129" t="s">
        <v>55</v>
      </c>
      <c r="B134" s="124">
        <v>3.4</v>
      </c>
      <c r="C134" s="99">
        <v>3.8</v>
      </c>
      <c r="D134" s="99">
        <v>4.0999999999999996</v>
      </c>
      <c r="E134" s="106">
        <v>67</v>
      </c>
      <c r="F134" s="107"/>
      <c r="H134" s="110">
        <f>SUMIF('1,3 день'!$B$4:$B$48,продукты!$A134,'1,3 день'!$C$4:$C$48)</f>
        <v>0</v>
      </c>
      <c r="I134" s="162">
        <f t="shared" si="20"/>
        <v>0</v>
      </c>
      <c r="J134" s="110">
        <f>SUMIF('2,4 день'!$B$4:$B$50,продукты!$A134,'2,4 день'!$C$4:$C$50)</f>
        <v>0</v>
      </c>
      <c r="K134" s="162">
        <f t="shared" si="21"/>
        <v>0</v>
      </c>
      <c r="L134" s="110">
        <f>SUMIF('5,7 день'!$B$4:$B$51,продукты!$A134,'5,7 день'!$C$4:$C$51)</f>
        <v>0</v>
      </c>
      <c r="M134" s="162">
        <f t="shared" si="22"/>
        <v>0</v>
      </c>
      <c r="N134" s="110">
        <f>SUMIF('6,8 день'!$B$4:$B$55,продукты!$A134,'6,8 день'!$C$4:$C$55)</f>
        <v>0</v>
      </c>
      <c r="O134" s="167">
        <f t="shared" si="23"/>
        <v>0</v>
      </c>
      <c r="P134" s="111">
        <f t="shared" si="16"/>
        <v>0</v>
      </c>
      <c r="Q134" s="111">
        <f t="shared" si="24"/>
        <v>0</v>
      </c>
      <c r="T134" s="181"/>
    </row>
    <row r="135" spans="1:20" x14ac:dyDescent="0.2">
      <c r="A135" s="129" t="s">
        <v>51</v>
      </c>
      <c r="B135" s="124">
        <v>2.9</v>
      </c>
      <c r="C135" s="99">
        <v>0</v>
      </c>
      <c r="D135" s="99">
        <v>4.5999999999999996</v>
      </c>
      <c r="E135" s="106">
        <v>31</v>
      </c>
      <c r="F135" s="107"/>
      <c r="H135" s="110">
        <f>SUMIF('1,3 день'!$B$4:$B$48,продукты!$A135,'1,3 день'!$C$4:$C$48)</f>
        <v>0</v>
      </c>
      <c r="I135" s="162">
        <f t="shared" si="20"/>
        <v>0</v>
      </c>
      <c r="J135" s="110">
        <f>SUMIF('2,4 день'!$B$4:$B$50,продукты!$A135,'2,4 день'!$C$4:$C$50)</f>
        <v>0</v>
      </c>
      <c r="K135" s="162">
        <f t="shared" si="21"/>
        <v>0</v>
      </c>
      <c r="L135" s="110">
        <f>SUMIF('5,7 день'!$B$4:$B$51,продукты!$A135,'5,7 день'!$C$4:$C$51)</f>
        <v>0</v>
      </c>
      <c r="M135" s="162">
        <f t="shared" si="22"/>
        <v>0</v>
      </c>
      <c r="N135" s="110">
        <f>SUMIF('6,8 день'!$B$4:$B$55,продукты!$A135,'6,8 день'!$C$4:$C$55)</f>
        <v>0</v>
      </c>
      <c r="O135" s="167">
        <f t="shared" si="23"/>
        <v>0</v>
      </c>
      <c r="P135" s="111">
        <f t="shared" si="16"/>
        <v>0</v>
      </c>
      <c r="Q135" s="111">
        <f t="shared" si="24"/>
        <v>0</v>
      </c>
      <c r="T135" s="181"/>
    </row>
    <row r="136" spans="1:20" x14ac:dyDescent="0.2">
      <c r="A136" s="129" t="s">
        <v>50</v>
      </c>
      <c r="B136" s="124">
        <v>2.8</v>
      </c>
      <c r="C136" s="99">
        <v>3.5</v>
      </c>
      <c r="D136" s="99">
        <v>4.5</v>
      </c>
      <c r="E136" s="106">
        <v>62</v>
      </c>
      <c r="F136" s="107"/>
      <c r="H136" s="110">
        <f>SUMIF('1,3 день'!$B$4:$B$48,продукты!$A136,'1,3 день'!$C$4:$C$48)</f>
        <v>0</v>
      </c>
      <c r="I136" s="162">
        <f t="shared" si="20"/>
        <v>0</v>
      </c>
      <c r="J136" s="110">
        <f>SUMIF('2,4 день'!$B$4:$B$50,продукты!$A136,'2,4 день'!$C$4:$C$50)</f>
        <v>0</v>
      </c>
      <c r="K136" s="162">
        <f t="shared" si="21"/>
        <v>0</v>
      </c>
      <c r="L136" s="110">
        <f>SUMIF('5,7 день'!$B$4:$B$51,продукты!$A136,'5,7 день'!$C$4:$C$51)</f>
        <v>0</v>
      </c>
      <c r="M136" s="162">
        <f t="shared" si="22"/>
        <v>0</v>
      </c>
      <c r="N136" s="110">
        <f>SUMIF('6,8 день'!$B$4:$B$55,продукты!$A136,'6,8 день'!$C$4:$C$55)</f>
        <v>0</v>
      </c>
      <c r="O136" s="167">
        <f t="shared" si="23"/>
        <v>0</v>
      </c>
      <c r="P136" s="111">
        <f t="shared" si="16"/>
        <v>0</v>
      </c>
      <c r="Q136" s="111">
        <f t="shared" si="24"/>
        <v>0</v>
      </c>
      <c r="T136" s="181"/>
    </row>
    <row r="137" spans="1:20" x14ac:dyDescent="0.2">
      <c r="A137" s="129" t="s">
        <v>52</v>
      </c>
      <c r="B137" s="125">
        <v>22.8</v>
      </c>
      <c r="C137" s="99">
        <v>24.4</v>
      </c>
      <c r="D137" s="99">
        <v>36.299999999999997</v>
      </c>
      <c r="E137" s="106">
        <v>469</v>
      </c>
      <c r="F137" s="107"/>
      <c r="H137" s="110">
        <f>SUMIF('1,3 день'!$B$4:$B$48,продукты!$A137,'1,3 день'!$C$4:$C$48)</f>
        <v>0</v>
      </c>
      <c r="I137" s="162">
        <f t="shared" si="20"/>
        <v>0</v>
      </c>
      <c r="J137" s="110">
        <f>SUMIF('2,4 день'!$B$4:$B$50,продукты!$A137,'2,4 день'!$C$4:$C$50)</f>
        <v>0</v>
      </c>
      <c r="K137" s="162">
        <f t="shared" si="21"/>
        <v>0</v>
      </c>
      <c r="L137" s="110">
        <f>SUMIF('5,7 день'!$B$4:$B$51,продукты!$A137,'5,7 день'!$C$4:$C$51)</f>
        <v>0</v>
      </c>
      <c r="M137" s="162">
        <f t="shared" si="22"/>
        <v>0</v>
      </c>
      <c r="N137" s="110">
        <f>SUMIF('6,8 день'!$B$4:$B$55,продукты!$A137,'6,8 день'!$C$4:$C$55)</f>
        <v>0</v>
      </c>
      <c r="O137" s="167">
        <f t="shared" si="23"/>
        <v>0</v>
      </c>
      <c r="P137" s="111">
        <f t="shared" si="16"/>
        <v>0</v>
      </c>
      <c r="Q137" s="111">
        <f t="shared" si="24"/>
        <v>0</v>
      </c>
      <c r="T137" s="181"/>
    </row>
    <row r="138" spans="1:20" x14ac:dyDescent="0.2">
      <c r="A138" s="129" t="s">
        <v>54</v>
      </c>
      <c r="B138" s="124">
        <v>4.2</v>
      </c>
      <c r="C138" s="99">
        <v>5.6</v>
      </c>
      <c r="D138" s="99">
        <v>3.8</v>
      </c>
      <c r="E138" s="106">
        <v>85</v>
      </c>
      <c r="F138" s="107"/>
      <c r="H138" s="110">
        <f>SUMIF('1,3 день'!$B$4:$B$48,продукты!$A138,'1,3 день'!$C$4:$C$48)</f>
        <v>0</v>
      </c>
      <c r="I138" s="162">
        <f t="shared" si="20"/>
        <v>0</v>
      </c>
      <c r="J138" s="110">
        <f>SUMIF('2,4 день'!$B$4:$B$50,продукты!$A138,'2,4 день'!$C$4:$C$50)</f>
        <v>0</v>
      </c>
      <c r="K138" s="162">
        <f t="shared" si="21"/>
        <v>0</v>
      </c>
      <c r="L138" s="110">
        <f>SUMIF('5,7 день'!$B$4:$B$51,продукты!$A138,'5,7 день'!$C$4:$C$51)</f>
        <v>0</v>
      </c>
      <c r="M138" s="162">
        <f t="shared" si="22"/>
        <v>0</v>
      </c>
      <c r="N138" s="110">
        <f>SUMIF('6,8 день'!$B$4:$B$55,продукты!$A138,'6,8 день'!$C$4:$C$55)</f>
        <v>0</v>
      </c>
      <c r="O138" s="167">
        <f t="shared" si="23"/>
        <v>0</v>
      </c>
      <c r="P138" s="111">
        <f t="shared" si="16"/>
        <v>0</v>
      </c>
      <c r="Q138" s="111">
        <f t="shared" si="24"/>
        <v>0</v>
      </c>
      <c r="T138" s="181"/>
    </row>
    <row r="139" spans="1:20" x14ac:dyDescent="0.2">
      <c r="A139" s="129" t="s">
        <v>60</v>
      </c>
      <c r="B139" s="124">
        <v>5.5</v>
      </c>
      <c r="C139" s="99">
        <v>7.7</v>
      </c>
      <c r="D139" s="99">
        <v>9.6</v>
      </c>
      <c r="E139" s="106">
        <v>114</v>
      </c>
      <c r="F139" s="107"/>
      <c r="H139" s="110">
        <f>SUMIF('1,3 день'!$B$4:$B$48,продукты!$A139,'1,3 день'!$C$4:$C$48)</f>
        <v>0</v>
      </c>
      <c r="I139" s="162">
        <f t="shared" si="20"/>
        <v>0</v>
      </c>
      <c r="J139" s="110">
        <f>SUMIF('2,4 день'!$B$4:$B$50,продукты!$A139,'2,4 день'!$C$4:$C$50)</f>
        <v>0</v>
      </c>
      <c r="K139" s="162">
        <f t="shared" si="21"/>
        <v>0</v>
      </c>
      <c r="L139" s="110">
        <f>SUMIF('5,7 день'!$B$4:$B$51,продукты!$A139,'5,7 день'!$C$4:$C$51)</f>
        <v>0</v>
      </c>
      <c r="M139" s="162">
        <f t="shared" si="22"/>
        <v>0</v>
      </c>
      <c r="N139" s="110">
        <f>SUMIF('6,8 день'!$B$4:$B$55,продукты!$A139,'6,8 день'!$C$4:$C$55)</f>
        <v>0</v>
      </c>
      <c r="O139" s="167">
        <f t="shared" si="23"/>
        <v>0</v>
      </c>
      <c r="P139" s="111">
        <f t="shared" si="16"/>
        <v>0</v>
      </c>
      <c r="Q139" s="111">
        <f t="shared" si="24"/>
        <v>0</v>
      </c>
      <c r="T139" s="181"/>
    </row>
    <row r="140" spans="1:20" x14ac:dyDescent="0.2">
      <c r="A140" s="129" t="s">
        <v>59</v>
      </c>
      <c r="B140" s="124">
        <v>6.8</v>
      </c>
      <c r="C140" s="99">
        <v>8.3000000000000007</v>
      </c>
      <c r="D140" s="99">
        <v>63.5</v>
      </c>
      <c r="E140" s="106">
        <v>324</v>
      </c>
      <c r="F140" s="107"/>
      <c r="G140" s="7">
        <v>0.55000000000000004</v>
      </c>
      <c r="H140" s="110">
        <f>SUMIF('1,3 день'!$B$4:$B$48,продукты!$A140,'1,3 день'!$C$4:$C$48)</f>
        <v>10</v>
      </c>
      <c r="I140" s="162">
        <f t="shared" si="20"/>
        <v>10</v>
      </c>
      <c r="J140" s="110">
        <f>SUMIF('2,4 день'!$B$4:$B$50,продукты!$A140,'2,4 день'!$C$4:$C$50)</f>
        <v>10</v>
      </c>
      <c r="K140" s="162">
        <f t="shared" si="21"/>
        <v>10</v>
      </c>
      <c r="L140" s="110">
        <f>SUMIF('5,7 день'!$B$4:$B$51,продукты!$A140,'5,7 день'!$C$4:$C$51)</f>
        <v>10</v>
      </c>
      <c r="M140" s="162">
        <f t="shared" si="22"/>
        <v>10</v>
      </c>
      <c r="N140" s="110">
        <f>SUMIF('6,8 день'!$B$4:$B$55,продукты!$A140,'6,8 день'!$C$4:$C$55)</f>
        <v>10</v>
      </c>
      <c r="O140" s="167">
        <f t="shared" si="23"/>
        <v>10</v>
      </c>
      <c r="P140" s="111">
        <f t="shared" si="16"/>
        <v>40</v>
      </c>
      <c r="Q140" s="111">
        <f t="shared" si="24"/>
        <v>320</v>
      </c>
      <c r="R140" s="2">
        <v>270</v>
      </c>
      <c r="S140" s="199">
        <f>Q140/R140</f>
        <v>1.1851851851851851</v>
      </c>
      <c r="T140" s="183"/>
    </row>
    <row r="141" spans="1:20" x14ac:dyDescent="0.2">
      <c r="A141" s="129" t="s">
        <v>53</v>
      </c>
      <c r="B141" s="125">
        <v>32.5</v>
      </c>
      <c r="C141" s="99">
        <v>0.8</v>
      </c>
      <c r="D141" s="99">
        <v>48</v>
      </c>
      <c r="E141" s="106">
        <v>338</v>
      </c>
      <c r="F141" s="107"/>
      <c r="G141" s="7">
        <v>0.5</v>
      </c>
      <c r="H141" s="110">
        <f>SUMIF('1,3 день'!$B$4:$B$48,продукты!$A141,'1,3 день'!$C$4:$C$48)</f>
        <v>0</v>
      </c>
      <c r="I141" s="162">
        <f t="shared" si="20"/>
        <v>0</v>
      </c>
      <c r="J141" s="110">
        <f>SUMIF('2,4 день'!$B$4:$B$50,продукты!$A141,'2,4 день'!$C$4:$C$50)</f>
        <v>0</v>
      </c>
      <c r="K141" s="162">
        <f t="shared" si="21"/>
        <v>0</v>
      </c>
      <c r="L141" s="110">
        <f>SUMIF('5,7 день'!$B$4:$B$51,продукты!$A141,'5,7 день'!$C$4:$C$51)</f>
        <v>0</v>
      </c>
      <c r="M141" s="162">
        <f t="shared" si="22"/>
        <v>0</v>
      </c>
      <c r="N141" s="110">
        <f>SUMIF('6,8 день'!$B$4:$B$55,продукты!$A141,'6,8 день'!$C$4:$C$55)</f>
        <v>0</v>
      </c>
      <c r="O141" s="167">
        <f t="shared" si="23"/>
        <v>0</v>
      </c>
      <c r="P141" s="111">
        <f t="shared" ref="P141:P205" si="25">I141+K141+M141+O141</f>
        <v>0</v>
      </c>
      <c r="Q141" s="111">
        <f t="shared" si="24"/>
        <v>0</v>
      </c>
      <c r="T141" s="181"/>
    </row>
    <row r="142" spans="1:20" x14ac:dyDescent="0.2">
      <c r="A142" s="129" t="s">
        <v>216</v>
      </c>
      <c r="B142" s="124">
        <v>1</v>
      </c>
      <c r="C142" s="99">
        <v>0</v>
      </c>
      <c r="D142" s="99">
        <v>7.4</v>
      </c>
      <c r="E142" s="106">
        <v>34</v>
      </c>
      <c r="F142" s="107"/>
      <c r="H142" s="110">
        <f>SUMIF('1,3 день'!$B$4:$B$48,продукты!$A142,'1,3 день'!$C$4:$C$48)</f>
        <v>0</v>
      </c>
      <c r="I142" s="162">
        <f t="shared" si="20"/>
        <v>0</v>
      </c>
      <c r="J142" s="110">
        <f>SUMIF('2,4 день'!$B$4:$B$50,продукты!$A142,'2,4 день'!$C$4:$C$50)</f>
        <v>0</v>
      </c>
      <c r="K142" s="162">
        <f t="shared" si="21"/>
        <v>0</v>
      </c>
      <c r="L142" s="110">
        <f>SUMIF('5,7 день'!$B$4:$B$51,продукты!$A142,'5,7 день'!$C$4:$C$51)</f>
        <v>0</v>
      </c>
      <c r="M142" s="162">
        <f t="shared" si="22"/>
        <v>0</v>
      </c>
      <c r="N142" s="110">
        <f>SUMIF('6,8 день'!$B$4:$B$55,продукты!$A142,'6,8 день'!$C$4:$C$55)</f>
        <v>0</v>
      </c>
      <c r="O142" s="167">
        <f t="shared" si="23"/>
        <v>0</v>
      </c>
      <c r="P142" s="111">
        <f t="shared" si="25"/>
        <v>0</v>
      </c>
      <c r="Q142" s="111">
        <f t="shared" si="24"/>
        <v>0</v>
      </c>
      <c r="T142" s="181"/>
    </row>
    <row r="143" spans="1:20" x14ac:dyDescent="0.2">
      <c r="A143" s="129" t="s">
        <v>217</v>
      </c>
      <c r="B143" s="124">
        <v>13</v>
      </c>
      <c r="C143" s="99">
        <v>0</v>
      </c>
      <c r="D143" s="99">
        <v>54.6</v>
      </c>
      <c r="E143" s="106">
        <v>270</v>
      </c>
      <c r="F143" s="107"/>
      <c r="H143" s="110">
        <f>SUMIF('1,3 день'!$B$4:$B$48,продукты!$A143,'1,3 день'!$C$4:$C$48)</f>
        <v>0</v>
      </c>
      <c r="I143" s="162">
        <f t="shared" si="20"/>
        <v>0</v>
      </c>
      <c r="J143" s="110">
        <f>SUMIF('2,4 день'!$B$4:$B$50,продукты!$A143,'2,4 день'!$C$4:$C$50)</f>
        <v>0</v>
      </c>
      <c r="K143" s="162">
        <f t="shared" si="21"/>
        <v>0</v>
      </c>
      <c r="L143" s="110">
        <f>SUMIF('5,7 день'!$B$4:$B$51,продукты!$A143,'5,7 день'!$C$4:$C$51)</f>
        <v>0</v>
      </c>
      <c r="M143" s="162">
        <f t="shared" si="22"/>
        <v>0</v>
      </c>
      <c r="N143" s="110">
        <f>SUMIF('6,8 день'!$B$4:$B$55,продукты!$A143,'6,8 день'!$C$4:$C$55)</f>
        <v>0</v>
      </c>
      <c r="O143" s="167">
        <f t="shared" si="23"/>
        <v>0</v>
      </c>
      <c r="P143" s="111">
        <f t="shared" si="25"/>
        <v>0</v>
      </c>
      <c r="Q143" s="111">
        <f t="shared" si="24"/>
        <v>0</v>
      </c>
      <c r="T143" s="183"/>
    </row>
    <row r="144" spans="1:20" x14ac:dyDescent="0.2">
      <c r="A144" s="129" t="s">
        <v>359</v>
      </c>
      <c r="B144" s="124">
        <v>11</v>
      </c>
      <c r="C144" s="99">
        <v>3</v>
      </c>
      <c r="D144" s="99">
        <v>60</v>
      </c>
      <c r="E144" s="106">
        <v>310</v>
      </c>
      <c r="F144" s="107"/>
      <c r="H144" s="110">
        <f>SUMIF('1,3 день'!$B$4:$B$48,продукты!$A144,'1,3 день'!$C$4:$C$48)</f>
        <v>0</v>
      </c>
      <c r="I144" s="162">
        <f t="shared" si="20"/>
        <v>0</v>
      </c>
      <c r="J144" s="110">
        <f>SUMIF('2,4 день'!$B$4:$B$50,продукты!$A144,'2,4 день'!$C$4:$C$50)</f>
        <v>0</v>
      </c>
      <c r="K144" s="162">
        <f t="shared" si="21"/>
        <v>0</v>
      </c>
      <c r="L144" s="110">
        <f>SUMIF('5,7 день'!$B$4:$B$51,продукты!$A144,'5,7 день'!$C$4:$C$51)</f>
        <v>0</v>
      </c>
      <c r="M144" s="162">
        <f t="shared" si="22"/>
        <v>0</v>
      </c>
      <c r="N144" s="110">
        <f>SUMIF('6,8 день'!$B$4:$B$55,продукты!$A144,'6,8 день'!$C$4:$C$55)</f>
        <v>60</v>
      </c>
      <c r="O144" s="167">
        <f t="shared" si="23"/>
        <v>60</v>
      </c>
      <c r="P144" s="111">
        <f t="shared" ref="P144" si="26">I144+K144+M144+O144</f>
        <v>60</v>
      </c>
      <c r="Q144" s="111">
        <f t="shared" si="24"/>
        <v>480</v>
      </c>
      <c r="T144" s="183"/>
    </row>
    <row r="145" spans="1:20" x14ac:dyDescent="0.2">
      <c r="A145" s="129" t="s">
        <v>49</v>
      </c>
      <c r="B145" s="124">
        <v>8.3000000000000007</v>
      </c>
      <c r="C145" s="99">
        <v>1.4</v>
      </c>
      <c r="D145" s="99">
        <v>65.5</v>
      </c>
      <c r="E145" s="106">
        <v>315</v>
      </c>
      <c r="F145" s="107"/>
      <c r="H145" s="110">
        <f>SUMIF('1,3 день'!$B$4:$B$48,продукты!$A145,'1,3 день'!$C$4:$C$48)</f>
        <v>0</v>
      </c>
      <c r="I145" s="162">
        <f t="shared" si="20"/>
        <v>0</v>
      </c>
      <c r="J145" s="110">
        <f>SUMIF('2,4 день'!$B$4:$B$50,продукты!$A145,'2,4 день'!$C$4:$C$50)</f>
        <v>0</v>
      </c>
      <c r="K145" s="162">
        <f t="shared" si="21"/>
        <v>0</v>
      </c>
      <c r="L145" s="110">
        <f>SUMIF('5,7 день'!$B$4:$B$51,продукты!$A145,'5,7 день'!$C$4:$C$51)</f>
        <v>0</v>
      </c>
      <c r="M145" s="162">
        <f t="shared" si="22"/>
        <v>0</v>
      </c>
      <c r="N145" s="110">
        <f>SUMIF('6,8 день'!$B$4:$B$55,продукты!$A145,'6,8 день'!$C$4:$C$55)</f>
        <v>0</v>
      </c>
      <c r="O145" s="167">
        <f t="shared" si="23"/>
        <v>0</v>
      </c>
      <c r="P145" s="111">
        <f t="shared" si="25"/>
        <v>0</v>
      </c>
      <c r="Q145" s="111">
        <f t="shared" si="24"/>
        <v>0</v>
      </c>
      <c r="T145" s="181"/>
    </row>
    <row r="146" spans="1:20" x14ac:dyDescent="0.2">
      <c r="A146" s="129" t="s">
        <v>48</v>
      </c>
      <c r="B146" s="124">
        <v>7.5</v>
      </c>
      <c r="C146" s="99">
        <v>1.5</v>
      </c>
      <c r="D146" s="99">
        <v>66.2</v>
      </c>
      <c r="E146" s="106">
        <v>315</v>
      </c>
      <c r="F146" s="107"/>
      <c r="H146" s="110">
        <f>SUMIF('1,3 день'!$B$4:$B$48,продукты!$A146,'1,3 день'!$C$4:$C$48)</f>
        <v>0</v>
      </c>
      <c r="I146" s="162">
        <f t="shared" si="20"/>
        <v>0</v>
      </c>
      <c r="J146" s="110">
        <f>SUMIF('2,4 день'!$B$4:$B$50,продукты!$A146,'2,4 день'!$C$4:$C$50)</f>
        <v>0</v>
      </c>
      <c r="K146" s="162">
        <f t="shared" si="21"/>
        <v>0</v>
      </c>
      <c r="L146" s="110">
        <f>SUMIF('5,7 день'!$B$4:$B$51,продукты!$A146,'5,7 день'!$C$4:$C$51)</f>
        <v>0</v>
      </c>
      <c r="M146" s="162">
        <f t="shared" si="22"/>
        <v>0</v>
      </c>
      <c r="N146" s="110">
        <f>SUMIF('6,8 день'!$B$4:$B$55,продукты!$A146,'6,8 день'!$C$4:$C$55)</f>
        <v>0</v>
      </c>
      <c r="O146" s="167">
        <f t="shared" si="23"/>
        <v>0</v>
      </c>
      <c r="P146" s="111">
        <f t="shared" si="25"/>
        <v>0</v>
      </c>
      <c r="Q146" s="111">
        <f t="shared" si="24"/>
        <v>0</v>
      </c>
      <c r="T146" s="181"/>
    </row>
    <row r="147" spans="1:20" x14ac:dyDescent="0.2">
      <c r="A147" s="129" t="s">
        <v>113</v>
      </c>
      <c r="B147" s="125">
        <v>28</v>
      </c>
      <c r="C147" s="99">
        <v>15</v>
      </c>
      <c r="D147" s="99">
        <v>0</v>
      </c>
      <c r="E147" s="106">
        <v>250</v>
      </c>
      <c r="F147" s="107"/>
      <c r="H147" s="110">
        <f>SUMIF('1,3 день'!$B$4:$B$48,продукты!$A147,'1,3 день'!$C$4:$C$48)</f>
        <v>0</v>
      </c>
      <c r="I147" s="162">
        <f t="shared" si="20"/>
        <v>0</v>
      </c>
      <c r="J147" s="110">
        <f>SUMIF('2,4 день'!$B$4:$B$50,продукты!$A147,'2,4 день'!$C$4:$C$50)</f>
        <v>0</v>
      </c>
      <c r="K147" s="162">
        <f t="shared" si="21"/>
        <v>0</v>
      </c>
      <c r="L147" s="110">
        <f>SUMIF('5,7 день'!$B$4:$B$51,продукты!$A147,'5,7 день'!$C$4:$C$51)</f>
        <v>0</v>
      </c>
      <c r="M147" s="162">
        <f t="shared" si="22"/>
        <v>0</v>
      </c>
      <c r="N147" s="110">
        <f>SUMIF('6,8 день'!$B$4:$B$55,продукты!$A147,'6,8 день'!$C$4:$C$55)</f>
        <v>0</v>
      </c>
      <c r="O147" s="167">
        <f t="shared" si="23"/>
        <v>0</v>
      </c>
      <c r="P147" s="111">
        <f t="shared" si="25"/>
        <v>0</v>
      </c>
      <c r="Q147" s="111">
        <f t="shared" si="24"/>
        <v>0</v>
      </c>
      <c r="T147" s="181"/>
    </row>
    <row r="148" spans="1:20" x14ac:dyDescent="0.2">
      <c r="A148" s="129" t="s">
        <v>6</v>
      </c>
      <c r="B148" s="124">
        <v>12.4</v>
      </c>
      <c r="C148" s="99">
        <v>6.1</v>
      </c>
      <c r="D148" s="99">
        <v>3.8</v>
      </c>
      <c r="E148" s="106">
        <v>120</v>
      </c>
      <c r="F148" s="107"/>
      <c r="H148" s="110">
        <f>SUMIF('1,3 день'!$B$4:$B$48,продукты!$A148,'1,3 день'!$C$4:$C$48)</f>
        <v>0</v>
      </c>
      <c r="I148" s="162">
        <f t="shared" si="20"/>
        <v>0</v>
      </c>
      <c r="J148" s="110">
        <f>SUMIF('2,4 день'!$B$4:$B$50,продукты!$A148,'2,4 день'!$C$4:$C$50)</f>
        <v>0</v>
      </c>
      <c r="K148" s="162">
        <f t="shared" si="21"/>
        <v>0</v>
      </c>
      <c r="L148" s="110">
        <f>SUMIF('5,7 день'!$B$4:$B$51,продукты!$A148,'5,7 день'!$C$4:$C$51)</f>
        <v>0</v>
      </c>
      <c r="M148" s="162">
        <f t="shared" si="22"/>
        <v>0</v>
      </c>
      <c r="N148" s="110">
        <f>SUMIF('6,8 день'!$B$4:$B$55,продукты!$A148,'6,8 день'!$C$4:$C$55)</f>
        <v>0</v>
      </c>
      <c r="O148" s="167">
        <f t="shared" si="23"/>
        <v>0</v>
      </c>
      <c r="P148" s="111">
        <f t="shared" si="25"/>
        <v>0</v>
      </c>
      <c r="Q148" s="111">
        <f t="shared" si="24"/>
        <v>0</v>
      </c>
      <c r="T148" s="181"/>
    </row>
    <row r="149" spans="1:20" x14ac:dyDescent="0.2">
      <c r="A149" s="129" t="s">
        <v>278</v>
      </c>
      <c r="B149" s="125">
        <v>60</v>
      </c>
      <c r="C149" s="99">
        <v>40</v>
      </c>
      <c r="D149" s="99">
        <v>0</v>
      </c>
      <c r="E149" s="108">
        <v>600</v>
      </c>
      <c r="F149" s="107">
        <v>30</v>
      </c>
      <c r="G149" s="7">
        <v>0.96</v>
      </c>
      <c r="H149" s="110">
        <f>SUMIF('1,3 день'!$B$4:$B$48,продукты!$A149,'1,3 день'!$C$4:$C$48)</f>
        <v>0</v>
      </c>
      <c r="I149" s="162">
        <f t="shared" si="20"/>
        <v>0</v>
      </c>
      <c r="J149" s="110">
        <f>SUMIF('2,4 день'!$B$4:$B$50,продукты!$A149,'2,4 день'!$C$4:$C$50)</f>
        <v>0</v>
      </c>
      <c r="K149" s="162">
        <f t="shared" si="21"/>
        <v>0</v>
      </c>
      <c r="L149" s="110">
        <f>SUMIF('5,7 день'!$B$4:$B$51,продукты!$A149,'5,7 день'!$C$4:$C$51)</f>
        <v>50</v>
      </c>
      <c r="M149" s="162">
        <f t="shared" si="22"/>
        <v>50</v>
      </c>
      <c r="N149" s="110">
        <f>SUMIF('6,8 день'!$B$4:$B$55,продукты!$A149,'6,8 день'!$C$4:$C$55)</f>
        <v>70</v>
      </c>
      <c r="O149" s="167">
        <f t="shared" si="23"/>
        <v>70</v>
      </c>
      <c r="P149" s="111">
        <f t="shared" si="25"/>
        <v>120</v>
      </c>
      <c r="Q149" s="111">
        <f t="shared" si="24"/>
        <v>960</v>
      </c>
      <c r="T149" s="181"/>
    </row>
    <row r="150" spans="1:20" x14ac:dyDescent="0.2">
      <c r="A150" s="129" t="s">
        <v>140</v>
      </c>
      <c r="B150" s="124">
        <v>16</v>
      </c>
      <c r="C150" s="99">
        <v>0.5</v>
      </c>
      <c r="D150" s="99">
        <v>0</v>
      </c>
      <c r="E150" s="106">
        <v>69</v>
      </c>
      <c r="F150" s="107"/>
      <c r="H150" s="110">
        <f>SUMIF('1,3 день'!$B$4:$B$48,продукты!$A150,'1,3 день'!$C$4:$C$48)</f>
        <v>0</v>
      </c>
      <c r="I150" s="162">
        <f t="shared" si="20"/>
        <v>0</v>
      </c>
      <c r="J150" s="110">
        <f>SUMIF('2,4 день'!$B$4:$B$50,продукты!$A150,'2,4 день'!$C$4:$C$50)</f>
        <v>0</v>
      </c>
      <c r="K150" s="162">
        <f t="shared" si="21"/>
        <v>0</v>
      </c>
      <c r="L150" s="110">
        <f>SUMIF('5,7 день'!$B$4:$B$51,продукты!$A150,'5,7 день'!$C$4:$C$51)</f>
        <v>0</v>
      </c>
      <c r="M150" s="162">
        <f t="shared" si="22"/>
        <v>0</v>
      </c>
      <c r="N150" s="110">
        <f>SUMIF('6,8 день'!$B$4:$B$55,продукты!$A150,'6,8 день'!$C$4:$C$55)</f>
        <v>0</v>
      </c>
      <c r="O150" s="167">
        <f t="shared" si="23"/>
        <v>0</v>
      </c>
      <c r="P150" s="111">
        <f t="shared" si="25"/>
        <v>0</v>
      </c>
      <c r="Q150" s="111">
        <f t="shared" si="24"/>
        <v>0</v>
      </c>
      <c r="T150" s="181"/>
    </row>
    <row r="151" spans="1:20" x14ac:dyDescent="0.2">
      <c r="A151" s="129" t="s">
        <v>178</v>
      </c>
      <c r="B151" s="124">
        <v>8.9</v>
      </c>
      <c r="C151" s="99">
        <v>5.9</v>
      </c>
      <c r="D151" s="99">
        <v>59.8</v>
      </c>
      <c r="E151" s="106">
        <v>336</v>
      </c>
      <c r="F151" s="107">
        <v>55</v>
      </c>
      <c r="G151" s="7">
        <v>0.65</v>
      </c>
      <c r="H151" s="110">
        <f>SUMIF('1,3 день'!$B$4:$B$48,продукты!$A151,'1,3 день'!$C$4:$C$48)</f>
        <v>0</v>
      </c>
      <c r="I151" s="162">
        <f t="shared" si="20"/>
        <v>0</v>
      </c>
      <c r="J151" s="110">
        <f>SUMIF('2,4 день'!$B$4:$B$50,продукты!$A151,'2,4 день'!$C$4:$C$50)</f>
        <v>0</v>
      </c>
      <c r="K151" s="162">
        <f t="shared" si="21"/>
        <v>0</v>
      </c>
      <c r="L151" s="110">
        <f>SUMIF('5,7 день'!$B$4:$B$51,продукты!$A151,'5,7 день'!$C$4:$C$51)</f>
        <v>65</v>
      </c>
      <c r="M151" s="162">
        <f t="shared" si="22"/>
        <v>65</v>
      </c>
      <c r="N151" s="110">
        <f>SUMIF('6,8 день'!$B$4:$B$55,продукты!$A151,'6,8 день'!$C$4:$C$55)</f>
        <v>0</v>
      </c>
      <c r="O151" s="167">
        <f t="shared" si="23"/>
        <v>0</v>
      </c>
      <c r="P151" s="111">
        <f t="shared" si="25"/>
        <v>65</v>
      </c>
      <c r="Q151" s="111">
        <f t="shared" si="24"/>
        <v>520</v>
      </c>
      <c r="S151" s="182"/>
      <c r="T151" s="181"/>
    </row>
    <row r="152" spans="1:20" x14ac:dyDescent="0.2">
      <c r="A152" s="129" t="s">
        <v>223</v>
      </c>
      <c r="B152" s="124">
        <v>0.8</v>
      </c>
      <c r="C152" s="99">
        <v>0</v>
      </c>
      <c r="D152" s="99">
        <v>2</v>
      </c>
      <c r="E152" s="106">
        <v>11</v>
      </c>
      <c r="F152" s="107"/>
      <c r="H152" s="110">
        <f>SUMIF('1,3 день'!$B$4:$B$48,продукты!$A152,'1,3 день'!$C$4:$C$48)</f>
        <v>30</v>
      </c>
      <c r="I152" s="162">
        <f t="shared" si="20"/>
        <v>30</v>
      </c>
      <c r="J152" s="110">
        <f>SUMIF('2,4 день'!$B$4:$B$50,продукты!$A152,'2,4 день'!$C$4:$C$50)</f>
        <v>0</v>
      </c>
      <c r="K152" s="162">
        <f t="shared" si="21"/>
        <v>0</v>
      </c>
      <c r="L152" s="110">
        <f>SUMIF('5,7 день'!$B$4:$B$51,продукты!$A152,'5,7 день'!$C$4:$C$51)</f>
        <v>30</v>
      </c>
      <c r="M152" s="162">
        <f t="shared" si="22"/>
        <v>30</v>
      </c>
      <c r="N152" s="110">
        <f>SUMIF('6,8 день'!$B$4:$B$55,продукты!$A152,'6,8 день'!$C$4:$C$55)</f>
        <v>30</v>
      </c>
      <c r="O152" s="167">
        <f t="shared" si="23"/>
        <v>30</v>
      </c>
      <c r="P152" s="111">
        <f t="shared" si="25"/>
        <v>90</v>
      </c>
      <c r="Q152" s="111">
        <f t="shared" si="24"/>
        <v>720</v>
      </c>
      <c r="T152" s="181"/>
    </row>
    <row r="153" spans="1:20" x14ac:dyDescent="0.2">
      <c r="A153" s="129" t="s">
        <v>239</v>
      </c>
      <c r="B153" s="124">
        <v>1.7</v>
      </c>
      <c r="C153" s="99">
        <v>0.5</v>
      </c>
      <c r="D153" s="99">
        <v>3.8</v>
      </c>
      <c r="E153" s="106">
        <v>23</v>
      </c>
      <c r="F153" s="107"/>
      <c r="H153" s="110">
        <f>SUMIF('1,3 день'!$B$4:$B$48,продукты!$A153,'1,3 день'!$C$4:$C$48)</f>
        <v>0</v>
      </c>
      <c r="I153" s="162">
        <f t="shared" si="20"/>
        <v>0</v>
      </c>
      <c r="J153" s="110">
        <f>SUMIF('2,4 день'!$B$4:$B$50,продукты!$A153,'2,4 день'!$C$4:$C$50)</f>
        <v>0</v>
      </c>
      <c r="K153" s="162">
        <f t="shared" si="21"/>
        <v>0</v>
      </c>
      <c r="L153" s="110">
        <f>SUMIF('5,7 день'!$B$4:$B$51,продукты!$A153,'5,7 день'!$C$4:$C$51)</f>
        <v>0</v>
      </c>
      <c r="M153" s="162">
        <f t="shared" si="22"/>
        <v>0</v>
      </c>
      <c r="N153" s="110">
        <f>SUMIF('6,8 день'!$B$4:$B$55,продукты!$A153,'6,8 день'!$C$4:$C$55)</f>
        <v>0</v>
      </c>
      <c r="O153" s="167">
        <f t="shared" si="23"/>
        <v>0</v>
      </c>
      <c r="P153" s="111">
        <f t="shared" si="25"/>
        <v>0</v>
      </c>
      <c r="Q153" s="111">
        <f t="shared" si="24"/>
        <v>0</v>
      </c>
      <c r="T153" s="181"/>
    </row>
    <row r="154" spans="1:20" x14ac:dyDescent="0.2">
      <c r="A154" s="129" t="s">
        <v>13</v>
      </c>
      <c r="B154" s="124">
        <v>13.6</v>
      </c>
      <c r="C154" s="104">
        <v>56</v>
      </c>
      <c r="D154" s="99">
        <v>11.7</v>
      </c>
      <c r="E154" s="108">
        <v>621</v>
      </c>
      <c r="F154" s="107"/>
      <c r="H154" s="110">
        <f>SUMIF('1,3 день'!$B$4:$B$48,продукты!$A154,'1,3 день'!$C$4:$C$48)</f>
        <v>30</v>
      </c>
      <c r="I154" s="162">
        <f t="shared" si="20"/>
        <v>30</v>
      </c>
      <c r="J154" s="110">
        <f>SUMIF('2,4 день'!$B$4:$B$50,продукты!$A154,'2,4 день'!$C$4:$C$50)</f>
        <v>0</v>
      </c>
      <c r="K154" s="162">
        <f t="shared" si="21"/>
        <v>0</v>
      </c>
      <c r="L154" s="110">
        <f>SUMIF('5,7 день'!$B$4:$B$51,продукты!$A154,'5,7 день'!$C$4:$C$51)</f>
        <v>10</v>
      </c>
      <c r="M154" s="162">
        <f t="shared" si="22"/>
        <v>10</v>
      </c>
      <c r="N154" s="110">
        <f>SUMIF('6,8 день'!$B$4:$B$55,продукты!$A154,'6,8 день'!$C$4:$C$55)</f>
        <v>0</v>
      </c>
      <c r="O154" s="167">
        <f t="shared" si="23"/>
        <v>0</v>
      </c>
      <c r="P154" s="111">
        <f t="shared" si="25"/>
        <v>40</v>
      </c>
      <c r="Q154" s="111">
        <f t="shared" si="24"/>
        <v>320</v>
      </c>
      <c r="T154" s="181"/>
    </row>
    <row r="155" spans="1:20" x14ac:dyDescent="0.2">
      <c r="A155" s="129" t="s">
        <v>261</v>
      </c>
      <c r="B155" s="124">
        <v>16.2</v>
      </c>
      <c r="C155" s="104">
        <v>60</v>
      </c>
      <c r="D155" s="99">
        <v>12.3</v>
      </c>
      <c r="E155" s="108">
        <v>654</v>
      </c>
      <c r="F155" s="107"/>
      <c r="H155" s="110">
        <f>SUMIF('1,3 день'!$B$4:$B$48,продукты!$A155,'1,3 день'!$C$4:$C$48)</f>
        <v>0</v>
      </c>
      <c r="I155" s="162">
        <f t="shared" si="20"/>
        <v>0</v>
      </c>
      <c r="J155" s="110">
        <f>SUMIF('2,4 день'!$B$4:$B$50,продукты!$A155,'2,4 день'!$C$4:$C$50)</f>
        <v>0</v>
      </c>
      <c r="K155" s="162">
        <f t="shared" si="21"/>
        <v>0</v>
      </c>
      <c r="L155" s="110">
        <f>SUMIF('5,7 день'!$B$4:$B$51,продукты!$A155,'5,7 день'!$C$4:$C$51)</f>
        <v>0</v>
      </c>
      <c r="M155" s="162">
        <f t="shared" si="22"/>
        <v>0</v>
      </c>
      <c r="N155" s="110">
        <f>SUMIF('6,8 день'!$B$4:$B$55,продукты!$A155,'6,8 день'!$C$4:$C$55)</f>
        <v>0</v>
      </c>
      <c r="O155" s="167">
        <f t="shared" si="23"/>
        <v>0</v>
      </c>
      <c r="P155" s="111">
        <f t="shared" si="25"/>
        <v>0</v>
      </c>
      <c r="Q155" s="111">
        <f t="shared" si="24"/>
        <v>0</v>
      </c>
      <c r="T155" s="183"/>
    </row>
    <row r="156" spans="1:20" x14ac:dyDescent="0.2">
      <c r="A156" s="129" t="s">
        <v>260</v>
      </c>
      <c r="B156" s="124">
        <v>14.1</v>
      </c>
      <c r="C156" s="104">
        <v>60.8</v>
      </c>
      <c r="D156" s="99">
        <v>7.7</v>
      </c>
      <c r="E156" s="108">
        <v>636</v>
      </c>
      <c r="F156" s="107"/>
      <c r="H156" s="110">
        <f>SUMIF('1,3 день'!$B$4:$B$48,продукты!$A156,'1,3 день'!$C$4:$C$48)</f>
        <v>0</v>
      </c>
      <c r="I156" s="162">
        <f t="shared" si="20"/>
        <v>0</v>
      </c>
      <c r="J156" s="110">
        <f>SUMIF('2,4 день'!$B$4:$B$50,продукты!$A156,'2,4 день'!$C$4:$C$50)</f>
        <v>10</v>
      </c>
      <c r="K156" s="162">
        <f t="shared" si="21"/>
        <v>10</v>
      </c>
      <c r="L156" s="110">
        <f>SUMIF('5,7 день'!$B$4:$B$51,продукты!$A156,'5,7 день'!$C$4:$C$51)</f>
        <v>0</v>
      </c>
      <c r="M156" s="162">
        <f t="shared" si="22"/>
        <v>0</v>
      </c>
      <c r="N156" s="110">
        <f>SUMIF('6,8 день'!$B$4:$B$55,продукты!$A156,'6,8 день'!$C$4:$C$55)</f>
        <v>10</v>
      </c>
      <c r="O156" s="167">
        <f t="shared" si="23"/>
        <v>10</v>
      </c>
      <c r="P156" s="111">
        <f t="shared" si="25"/>
        <v>20</v>
      </c>
      <c r="Q156" s="111">
        <f t="shared" si="24"/>
        <v>160</v>
      </c>
      <c r="T156" s="183"/>
    </row>
    <row r="157" spans="1:20" x14ac:dyDescent="0.2">
      <c r="A157" s="129" t="s">
        <v>156</v>
      </c>
      <c r="B157" s="124">
        <v>15.1</v>
      </c>
      <c r="C157" s="99">
        <v>10</v>
      </c>
      <c r="D157" s="99">
        <v>1</v>
      </c>
      <c r="E157" s="106">
        <v>159</v>
      </c>
      <c r="F157" s="107"/>
      <c r="H157" s="110">
        <f>SUMIF('1,3 день'!$B$4:$B$48,продукты!$A157,'1,3 день'!$C$4:$C$48)</f>
        <v>0</v>
      </c>
      <c r="I157" s="162">
        <f t="shared" si="20"/>
        <v>0</v>
      </c>
      <c r="J157" s="110">
        <f>SUMIF('2,4 день'!$B$4:$B$50,продукты!$A157,'2,4 день'!$C$4:$C$50)</f>
        <v>0</v>
      </c>
      <c r="K157" s="162">
        <f t="shared" si="21"/>
        <v>0</v>
      </c>
      <c r="L157" s="110">
        <f>SUMIF('5,7 день'!$B$4:$B$51,продукты!$A157,'5,7 день'!$C$4:$C$51)</f>
        <v>0</v>
      </c>
      <c r="M157" s="162">
        <f t="shared" si="22"/>
        <v>0</v>
      </c>
      <c r="N157" s="110">
        <f>SUMIF('6,8 день'!$B$4:$B$55,продукты!$A157,'6,8 день'!$C$4:$C$55)</f>
        <v>0</v>
      </c>
      <c r="O157" s="167">
        <f t="shared" si="23"/>
        <v>0</v>
      </c>
      <c r="P157" s="111">
        <f t="shared" si="25"/>
        <v>0</v>
      </c>
      <c r="Q157" s="111">
        <f t="shared" si="24"/>
        <v>0</v>
      </c>
      <c r="T157" s="181"/>
    </row>
    <row r="158" spans="1:20" x14ac:dyDescent="0.2">
      <c r="A158" s="129" t="s">
        <v>205</v>
      </c>
      <c r="B158" s="124">
        <v>0</v>
      </c>
      <c r="C158" s="99">
        <v>0</v>
      </c>
      <c r="D158" s="104">
        <v>80.400000000000006</v>
      </c>
      <c r="E158" s="106">
        <v>323</v>
      </c>
      <c r="F158" s="107"/>
      <c r="H158" s="110">
        <f>SUMIF('1,3 день'!$B$4:$B$48,продукты!$A158,'1,3 день'!$C$4:$C$48)</f>
        <v>0</v>
      </c>
      <c r="I158" s="162">
        <f t="shared" si="20"/>
        <v>0</v>
      </c>
      <c r="J158" s="110">
        <f>SUMIF('2,4 день'!$B$4:$B$50,продукты!$A158,'2,4 день'!$C$4:$C$50)</f>
        <v>0</v>
      </c>
      <c r="K158" s="162">
        <f t="shared" si="21"/>
        <v>0</v>
      </c>
      <c r="L158" s="110">
        <f>SUMIF('5,7 день'!$B$4:$B$51,продукты!$A158,'5,7 день'!$C$4:$C$51)</f>
        <v>0</v>
      </c>
      <c r="M158" s="162">
        <f t="shared" si="22"/>
        <v>0</v>
      </c>
      <c r="N158" s="110">
        <f>SUMIF('6,8 день'!$B$4:$B$55,продукты!$A158,'6,8 день'!$C$4:$C$55)</f>
        <v>0</v>
      </c>
      <c r="O158" s="167">
        <f t="shared" si="23"/>
        <v>0</v>
      </c>
      <c r="P158" s="111">
        <f t="shared" si="25"/>
        <v>0</v>
      </c>
      <c r="Q158" s="111">
        <f t="shared" si="24"/>
        <v>0</v>
      </c>
      <c r="T158" s="181"/>
    </row>
    <row r="159" spans="1:20" x14ac:dyDescent="0.2">
      <c r="A159" s="129" t="s">
        <v>121</v>
      </c>
      <c r="B159" s="124">
        <v>10.7</v>
      </c>
      <c r="C159" s="99">
        <v>12.6</v>
      </c>
      <c r="D159" s="99">
        <v>3.1</v>
      </c>
      <c r="E159" s="106">
        <v>174</v>
      </c>
      <c r="F159" s="107"/>
      <c r="H159" s="110">
        <f>SUMIF('1,3 день'!$B$4:$B$48,продукты!$A159,'1,3 день'!$C$4:$C$48)</f>
        <v>0</v>
      </c>
      <c r="I159" s="162">
        <f t="shared" si="20"/>
        <v>0</v>
      </c>
      <c r="J159" s="110">
        <f>SUMIF('2,4 день'!$B$4:$B$50,продукты!$A159,'2,4 день'!$C$4:$C$50)</f>
        <v>0</v>
      </c>
      <c r="K159" s="162">
        <f t="shared" si="21"/>
        <v>0</v>
      </c>
      <c r="L159" s="110">
        <f>SUMIF('5,7 день'!$B$4:$B$51,продукты!$A159,'5,7 день'!$C$4:$C$51)</f>
        <v>0</v>
      </c>
      <c r="M159" s="162">
        <f t="shared" si="22"/>
        <v>0</v>
      </c>
      <c r="N159" s="110">
        <f>SUMIF('6,8 день'!$B$4:$B$55,продукты!$A159,'6,8 день'!$C$4:$C$55)</f>
        <v>25</v>
      </c>
      <c r="O159" s="167">
        <f t="shared" si="23"/>
        <v>25</v>
      </c>
      <c r="P159" s="111">
        <f t="shared" si="25"/>
        <v>25</v>
      </c>
      <c r="Q159" s="111">
        <f t="shared" si="24"/>
        <v>200</v>
      </c>
      <c r="T159" s="181"/>
    </row>
    <row r="160" spans="1:20" x14ac:dyDescent="0.2">
      <c r="A160" s="129" t="s">
        <v>330</v>
      </c>
      <c r="B160" s="124">
        <v>15.6</v>
      </c>
      <c r="C160" s="99">
        <v>25.2</v>
      </c>
      <c r="D160" s="99">
        <v>1</v>
      </c>
      <c r="E160" s="106">
        <v>180</v>
      </c>
      <c r="F160" s="107"/>
      <c r="H160" s="110">
        <f>SUMIF('1,3 день'!$B$4:$B$48,продукты!$A160,'1,3 день'!$C$4:$C$48)</f>
        <v>0</v>
      </c>
      <c r="I160" s="162">
        <f t="shared" si="20"/>
        <v>0</v>
      </c>
      <c r="J160" s="110">
        <f>SUMIF('2,4 день'!$B$4:$B$50,продукты!$A160,'2,4 день'!$C$4:$C$50)</f>
        <v>25</v>
      </c>
      <c r="K160" s="162">
        <f t="shared" si="21"/>
        <v>25</v>
      </c>
      <c r="L160" s="110">
        <f>SUMIF('5,7 день'!$B$4:$B$51,продукты!$A160,'5,7 день'!$C$4:$C$51)</f>
        <v>0</v>
      </c>
      <c r="M160" s="162">
        <f t="shared" si="22"/>
        <v>0</v>
      </c>
      <c r="N160" s="110">
        <f>SUMIF('6,8 день'!$B$4:$B$55,продукты!$A160,'6,8 день'!$C$4:$C$55)</f>
        <v>25</v>
      </c>
      <c r="O160" s="167">
        <f t="shared" si="23"/>
        <v>25</v>
      </c>
      <c r="P160" s="111">
        <f t="shared" si="25"/>
        <v>50</v>
      </c>
      <c r="Q160" s="111">
        <f t="shared" si="24"/>
        <v>400</v>
      </c>
      <c r="R160" s="2">
        <v>100</v>
      </c>
      <c r="S160" s="199">
        <f>Q160/R160</f>
        <v>4</v>
      </c>
      <c r="T160" s="181"/>
    </row>
    <row r="161" spans="1:20" x14ac:dyDescent="0.2">
      <c r="A161" s="129" t="s">
        <v>230</v>
      </c>
      <c r="B161" s="124">
        <v>1.4</v>
      </c>
      <c r="C161" s="99">
        <v>6.3</v>
      </c>
      <c r="D161" s="99">
        <v>9.9</v>
      </c>
      <c r="E161" s="106">
        <v>101</v>
      </c>
      <c r="F161" s="107"/>
      <c r="H161" s="110">
        <f>SUMIF('1,3 день'!$B$4:$B$48,продукты!$A161,'1,3 день'!$C$4:$C$48)</f>
        <v>0</v>
      </c>
      <c r="I161" s="162">
        <f t="shared" si="20"/>
        <v>0</v>
      </c>
      <c r="J161" s="110">
        <f>SUMIF('2,4 день'!$B$4:$B$50,продукты!$A161,'2,4 день'!$C$4:$C$50)</f>
        <v>0</v>
      </c>
      <c r="K161" s="162">
        <f t="shared" si="21"/>
        <v>0</v>
      </c>
      <c r="L161" s="110">
        <f>SUMIF('5,7 день'!$B$4:$B$51,продукты!$A161,'5,7 день'!$C$4:$C$51)</f>
        <v>0</v>
      </c>
      <c r="M161" s="162">
        <f t="shared" si="22"/>
        <v>0</v>
      </c>
      <c r="N161" s="110">
        <f>SUMIF('6,8 день'!$B$4:$B$55,продукты!$A161,'6,8 день'!$C$4:$C$55)</f>
        <v>0</v>
      </c>
      <c r="O161" s="167">
        <f t="shared" si="23"/>
        <v>0</v>
      </c>
      <c r="P161" s="111">
        <f t="shared" si="25"/>
        <v>0</v>
      </c>
      <c r="Q161" s="111">
        <f t="shared" si="24"/>
        <v>0</v>
      </c>
      <c r="T161" s="181"/>
    </row>
    <row r="162" spans="1:20" x14ac:dyDescent="0.2">
      <c r="A162" s="129" t="s">
        <v>179</v>
      </c>
      <c r="B162" s="124">
        <v>6.3</v>
      </c>
      <c r="C162" s="99">
        <v>1.2</v>
      </c>
      <c r="D162" s="99">
        <v>66.2</v>
      </c>
      <c r="E162" s="106">
        <v>310</v>
      </c>
      <c r="F162" s="107"/>
      <c r="H162" s="110">
        <f>SUMIF('1,3 день'!$B$4:$B$48,продукты!$A162,'1,3 день'!$C$4:$C$48)</f>
        <v>0</v>
      </c>
      <c r="I162" s="162">
        <f t="shared" si="20"/>
        <v>0</v>
      </c>
      <c r="J162" s="110">
        <f>SUMIF('2,4 день'!$B$4:$B$50,продукты!$A162,'2,4 день'!$C$4:$C$50)</f>
        <v>0</v>
      </c>
      <c r="K162" s="162">
        <f t="shared" si="21"/>
        <v>0</v>
      </c>
      <c r="L162" s="110">
        <f>SUMIF('5,7 день'!$B$4:$B$51,продукты!$A162,'5,7 день'!$C$4:$C$51)</f>
        <v>0</v>
      </c>
      <c r="M162" s="162">
        <f t="shared" si="22"/>
        <v>0</v>
      </c>
      <c r="N162" s="110">
        <f>SUMIF('6,8 день'!$B$4:$B$55,продукты!$A162,'6,8 день'!$C$4:$C$55)</f>
        <v>0</v>
      </c>
      <c r="O162" s="167">
        <f t="shared" si="23"/>
        <v>0</v>
      </c>
      <c r="P162" s="111">
        <f t="shared" si="25"/>
        <v>0</v>
      </c>
      <c r="Q162" s="111">
        <f t="shared" si="24"/>
        <v>0</v>
      </c>
      <c r="T162" s="181"/>
    </row>
    <row r="163" spans="1:20" x14ac:dyDescent="0.2">
      <c r="A163" s="129" t="s">
        <v>257</v>
      </c>
      <c r="B163" s="124">
        <v>3</v>
      </c>
      <c r="C163" s="99">
        <v>0</v>
      </c>
      <c r="D163" s="99">
        <v>68.5</v>
      </c>
      <c r="E163" s="106">
        <v>286</v>
      </c>
      <c r="F163" s="107"/>
      <c r="H163" s="110">
        <f>SUMIF('1,3 день'!$B$4:$B$48,продукты!$A163,'1,3 день'!$C$4:$C$48)</f>
        <v>0</v>
      </c>
      <c r="I163" s="162">
        <f t="shared" si="20"/>
        <v>0</v>
      </c>
      <c r="J163" s="110">
        <f>SUMIF('2,4 день'!$B$4:$B$50,продукты!$A163,'2,4 день'!$C$4:$C$50)</f>
        <v>0</v>
      </c>
      <c r="K163" s="162">
        <f t="shared" si="21"/>
        <v>0</v>
      </c>
      <c r="L163" s="110">
        <f>SUMIF('5,7 день'!$B$4:$B$51,продукты!$A163,'5,7 день'!$C$4:$C$51)</f>
        <v>0</v>
      </c>
      <c r="M163" s="162">
        <f t="shared" si="22"/>
        <v>0</v>
      </c>
      <c r="N163" s="110">
        <f>SUMIF('6,8 день'!$B$4:$B$55,продукты!$A163,'6,8 день'!$C$4:$C$55)</f>
        <v>0</v>
      </c>
      <c r="O163" s="167">
        <f t="shared" si="23"/>
        <v>0</v>
      </c>
      <c r="P163" s="111">
        <f t="shared" si="25"/>
        <v>0</v>
      </c>
      <c r="Q163" s="111">
        <f t="shared" si="24"/>
        <v>0</v>
      </c>
      <c r="T163" s="181"/>
    </row>
    <row r="164" spans="1:20" x14ac:dyDescent="0.2">
      <c r="A164" s="129" t="s">
        <v>108</v>
      </c>
      <c r="B164" s="124">
        <v>18.100000000000001</v>
      </c>
      <c r="C164" s="99">
        <v>4.0999999999999996</v>
      </c>
      <c r="D164" s="99">
        <v>3</v>
      </c>
      <c r="E164" s="106">
        <v>124</v>
      </c>
      <c r="F164" s="107"/>
      <c r="H164" s="110">
        <f>SUMIF('1,3 день'!$B$4:$B$48,продукты!$A164,'1,3 день'!$C$4:$C$48)</f>
        <v>0</v>
      </c>
      <c r="I164" s="162">
        <f t="shared" si="20"/>
        <v>0</v>
      </c>
      <c r="J164" s="110">
        <f>SUMIF('2,4 день'!$B$4:$B$50,продукты!$A164,'2,4 день'!$C$4:$C$50)</f>
        <v>0</v>
      </c>
      <c r="K164" s="162">
        <f t="shared" si="21"/>
        <v>0</v>
      </c>
      <c r="L164" s="110">
        <f>SUMIF('5,7 день'!$B$4:$B$51,продукты!$A164,'5,7 день'!$C$4:$C$51)</f>
        <v>0</v>
      </c>
      <c r="M164" s="162">
        <f t="shared" si="22"/>
        <v>0</v>
      </c>
      <c r="N164" s="110">
        <f>SUMIF('6,8 день'!$B$4:$B$55,продукты!$A164,'6,8 день'!$C$4:$C$55)</f>
        <v>0</v>
      </c>
      <c r="O164" s="167">
        <f t="shared" si="23"/>
        <v>0</v>
      </c>
      <c r="P164" s="111">
        <f t="shared" si="25"/>
        <v>0</v>
      </c>
      <c r="Q164" s="111">
        <f t="shared" si="24"/>
        <v>0</v>
      </c>
      <c r="T164" s="181"/>
    </row>
    <row r="165" spans="1:20" x14ac:dyDescent="0.2">
      <c r="A165" s="129" t="s">
        <v>150</v>
      </c>
      <c r="B165" s="124">
        <v>3.9</v>
      </c>
      <c r="C165" s="104">
        <v>57</v>
      </c>
      <c r="D165" s="99">
        <v>0</v>
      </c>
      <c r="E165" s="106">
        <v>568</v>
      </c>
      <c r="F165" s="107"/>
      <c r="H165" s="110">
        <f>SUMIF('1,3 день'!$B$4:$B$48,продукты!$A165,'1,3 день'!$C$4:$C$48)</f>
        <v>0</v>
      </c>
      <c r="I165" s="162">
        <f t="shared" si="20"/>
        <v>0</v>
      </c>
      <c r="J165" s="110">
        <f>SUMIF('2,4 день'!$B$4:$B$50,продукты!$A165,'2,4 день'!$C$4:$C$50)</f>
        <v>0</v>
      </c>
      <c r="K165" s="162">
        <f t="shared" si="21"/>
        <v>0</v>
      </c>
      <c r="L165" s="110">
        <f>SUMIF('5,7 день'!$B$4:$B$51,продукты!$A165,'5,7 день'!$C$4:$C$51)</f>
        <v>0</v>
      </c>
      <c r="M165" s="162">
        <f t="shared" si="22"/>
        <v>0</v>
      </c>
      <c r="N165" s="110">
        <f>SUMIF('6,8 день'!$B$4:$B$55,продукты!$A165,'6,8 день'!$C$4:$C$55)</f>
        <v>0</v>
      </c>
      <c r="O165" s="167">
        <f t="shared" si="23"/>
        <v>0</v>
      </c>
      <c r="P165" s="111">
        <f t="shared" si="25"/>
        <v>0</v>
      </c>
      <c r="Q165" s="111">
        <f t="shared" si="24"/>
        <v>0</v>
      </c>
      <c r="T165" s="181"/>
    </row>
    <row r="166" spans="1:20" x14ac:dyDescent="0.2">
      <c r="A166" s="129" t="s">
        <v>160</v>
      </c>
      <c r="B166" s="124">
        <v>4.2</v>
      </c>
      <c r="C166" s="104">
        <v>65.2</v>
      </c>
      <c r="D166" s="99">
        <v>1.2</v>
      </c>
      <c r="E166" s="108">
        <v>628</v>
      </c>
      <c r="F166" s="107"/>
      <c r="H166" s="110">
        <f>SUMIF('1,3 день'!$B$4:$B$48,продукты!$A166,'1,3 день'!$C$4:$C$48)</f>
        <v>0</v>
      </c>
      <c r="I166" s="162">
        <f t="shared" si="20"/>
        <v>0</v>
      </c>
      <c r="J166" s="110">
        <f>SUMIF('2,4 день'!$B$4:$B$50,продукты!$A166,'2,4 день'!$C$4:$C$50)</f>
        <v>0</v>
      </c>
      <c r="K166" s="162">
        <f t="shared" si="21"/>
        <v>0</v>
      </c>
      <c r="L166" s="110">
        <f>SUMIF('5,7 день'!$B$4:$B$51,продукты!$A166,'5,7 день'!$C$4:$C$51)</f>
        <v>0</v>
      </c>
      <c r="M166" s="162">
        <f t="shared" si="22"/>
        <v>0</v>
      </c>
      <c r="N166" s="110">
        <f>SUMIF('6,8 день'!$B$4:$B$55,продукты!$A166,'6,8 день'!$C$4:$C$55)</f>
        <v>0</v>
      </c>
      <c r="O166" s="167">
        <f t="shared" si="23"/>
        <v>0</v>
      </c>
      <c r="P166" s="111">
        <f t="shared" si="25"/>
        <v>0</v>
      </c>
      <c r="Q166" s="111">
        <f t="shared" si="24"/>
        <v>0</v>
      </c>
      <c r="T166" s="181"/>
    </row>
    <row r="167" spans="1:20" x14ac:dyDescent="0.2">
      <c r="A167" s="129" t="s">
        <v>165</v>
      </c>
      <c r="B167" s="124">
        <v>3.6</v>
      </c>
      <c r="C167" s="104">
        <v>54.1</v>
      </c>
      <c r="D167" s="99">
        <v>2.9</v>
      </c>
      <c r="E167" s="106">
        <v>530</v>
      </c>
      <c r="F167" s="107"/>
      <c r="H167" s="110">
        <f>SUMIF('1,3 день'!$B$4:$B$48,продукты!$A167,'1,3 день'!$C$4:$C$48)</f>
        <v>0</v>
      </c>
      <c r="I167" s="162">
        <f t="shared" si="20"/>
        <v>0</v>
      </c>
      <c r="J167" s="110">
        <f>SUMIF('2,4 день'!$B$4:$B$50,продукты!$A167,'2,4 день'!$C$4:$C$50)</f>
        <v>0</v>
      </c>
      <c r="K167" s="162">
        <f t="shared" si="21"/>
        <v>0</v>
      </c>
      <c r="L167" s="110">
        <f>SUMIF('5,7 день'!$B$4:$B$51,продукты!$A167,'5,7 день'!$C$4:$C$51)</f>
        <v>0</v>
      </c>
      <c r="M167" s="162">
        <f t="shared" si="22"/>
        <v>0</v>
      </c>
      <c r="N167" s="110">
        <f>SUMIF('6,8 день'!$B$4:$B$55,продукты!$A167,'6,8 день'!$C$4:$C$55)</f>
        <v>0</v>
      </c>
      <c r="O167" s="167">
        <f t="shared" si="23"/>
        <v>0</v>
      </c>
      <c r="P167" s="111">
        <f t="shared" si="25"/>
        <v>0</v>
      </c>
      <c r="Q167" s="111">
        <f t="shared" si="24"/>
        <v>0</v>
      </c>
      <c r="T167" s="181"/>
    </row>
    <row r="168" spans="1:20" x14ac:dyDescent="0.2">
      <c r="A168" s="129" t="s">
        <v>46</v>
      </c>
      <c r="B168" s="124">
        <v>9.9</v>
      </c>
      <c r="C168" s="99">
        <v>9.8000000000000007</v>
      </c>
      <c r="D168" s="99">
        <v>67.7</v>
      </c>
      <c r="E168" s="106">
        <v>408</v>
      </c>
      <c r="F168" s="107"/>
      <c r="H168" s="110">
        <f>SUMIF('1,3 день'!$B$4:$B$48,продукты!$A168,'1,3 день'!$C$4:$C$48)</f>
        <v>20</v>
      </c>
      <c r="I168" s="162">
        <f t="shared" si="20"/>
        <v>20</v>
      </c>
      <c r="J168" s="110">
        <f>SUMIF('2,4 день'!$B$4:$B$50,продукты!$A168,'2,4 день'!$C$4:$C$50)</f>
        <v>30</v>
      </c>
      <c r="K168" s="162">
        <f t="shared" si="21"/>
        <v>30</v>
      </c>
      <c r="L168" s="110">
        <f>SUMIF('5,7 день'!$B$4:$B$51,продукты!$A168,'5,7 день'!$C$4:$C$51)</f>
        <v>20</v>
      </c>
      <c r="M168" s="162">
        <f t="shared" si="22"/>
        <v>20</v>
      </c>
      <c r="N168" s="110">
        <f>SUMIF('6,8 день'!$B$4:$B$55,продукты!$A168,'6,8 день'!$C$4:$C$55)</f>
        <v>40</v>
      </c>
      <c r="O168" s="167">
        <f t="shared" si="23"/>
        <v>40</v>
      </c>
      <c r="P168" s="111">
        <f t="shared" si="25"/>
        <v>110</v>
      </c>
      <c r="Q168" s="111">
        <f t="shared" si="24"/>
        <v>880</v>
      </c>
      <c r="T168" s="181"/>
    </row>
    <row r="169" spans="1:20" x14ac:dyDescent="0.2">
      <c r="A169" s="129" t="s">
        <v>45</v>
      </c>
      <c r="B169" s="124">
        <v>12</v>
      </c>
      <c r="C169" s="99">
        <v>14.6</v>
      </c>
      <c r="D169" s="99">
        <v>58.4</v>
      </c>
      <c r="E169" s="106">
        <v>424</v>
      </c>
      <c r="F169" s="107"/>
      <c r="H169" s="110">
        <f>SUMIF('1,3 день'!$B$4:$B$48,продукты!$A169,'1,3 день'!$C$4:$C$48)</f>
        <v>0</v>
      </c>
      <c r="I169" s="162">
        <f t="shared" si="20"/>
        <v>0</v>
      </c>
      <c r="J169" s="110">
        <f>SUMIF('2,4 день'!$B$4:$B$50,продукты!$A169,'2,4 день'!$C$4:$C$50)</f>
        <v>0</v>
      </c>
      <c r="K169" s="162">
        <f t="shared" si="21"/>
        <v>0</v>
      </c>
      <c r="L169" s="110">
        <f>SUMIF('5,7 день'!$B$4:$B$51,продукты!$A169,'5,7 день'!$C$4:$C$51)</f>
        <v>0</v>
      </c>
      <c r="M169" s="162">
        <f t="shared" si="22"/>
        <v>0</v>
      </c>
      <c r="N169" s="110">
        <f>SUMIF('6,8 день'!$B$4:$B$55,продукты!$A169,'6,8 день'!$C$4:$C$55)</f>
        <v>0</v>
      </c>
      <c r="O169" s="167">
        <f t="shared" si="23"/>
        <v>0</v>
      </c>
      <c r="P169" s="111">
        <f t="shared" si="25"/>
        <v>0</v>
      </c>
      <c r="Q169" s="111">
        <f t="shared" si="24"/>
        <v>0</v>
      </c>
      <c r="T169" s="181"/>
    </row>
    <row r="170" spans="1:20" x14ac:dyDescent="0.2">
      <c r="A170" s="129" t="s">
        <v>18</v>
      </c>
      <c r="B170" s="124">
        <v>8</v>
      </c>
      <c r="C170" s="99">
        <v>17.899999999999999</v>
      </c>
      <c r="D170" s="99">
        <v>64.900000000000006</v>
      </c>
      <c r="E170" s="106">
        <v>453</v>
      </c>
      <c r="F170" s="107"/>
      <c r="H170" s="110">
        <f>SUMIF('1,3 день'!$B$4:$B$48,продукты!$A170,'1,3 день'!$C$4:$C$48)</f>
        <v>20</v>
      </c>
      <c r="I170" s="162">
        <f t="shared" si="20"/>
        <v>20</v>
      </c>
      <c r="J170" s="110">
        <f>SUMIF('2,4 день'!$B$4:$B$50,продукты!$A170,'2,4 день'!$C$4:$C$50)</f>
        <v>20</v>
      </c>
      <c r="K170" s="162">
        <f t="shared" si="21"/>
        <v>20</v>
      </c>
      <c r="L170" s="110">
        <f>SUMIF('5,7 день'!$B$4:$B$51,продукты!$A170,'5,7 день'!$C$4:$C$51)</f>
        <v>20</v>
      </c>
      <c r="M170" s="162">
        <f t="shared" si="22"/>
        <v>20</v>
      </c>
      <c r="N170" s="110">
        <f>SUMIF('6,8 день'!$B$4:$B$55,продукты!$A170,'6,8 день'!$C$4:$C$55)</f>
        <v>0</v>
      </c>
      <c r="O170" s="167">
        <f t="shared" si="23"/>
        <v>0</v>
      </c>
      <c r="P170" s="111">
        <f t="shared" si="25"/>
        <v>60</v>
      </c>
      <c r="Q170" s="111">
        <f t="shared" si="24"/>
        <v>480</v>
      </c>
      <c r="T170" s="183"/>
    </row>
    <row r="171" spans="1:20" x14ac:dyDescent="0.2">
      <c r="A171" s="129" t="s">
        <v>209</v>
      </c>
      <c r="B171" s="124">
        <v>0.3</v>
      </c>
      <c r="C171" s="99">
        <v>0</v>
      </c>
      <c r="D171" s="99">
        <v>62</v>
      </c>
      <c r="E171" s="106">
        <v>250</v>
      </c>
      <c r="F171" s="107"/>
      <c r="H171" s="110">
        <f>SUMIF('1,3 день'!$B$4:$B$48,продукты!$A171,'1,3 день'!$C$4:$C$48)</f>
        <v>0</v>
      </c>
      <c r="I171" s="162">
        <f t="shared" si="20"/>
        <v>0</v>
      </c>
      <c r="J171" s="110">
        <f>SUMIF('2,4 день'!$B$4:$B$50,продукты!$A171,'2,4 день'!$C$4:$C$50)</f>
        <v>0</v>
      </c>
      <c r="K171" s="162">
        <f t="shared" si="21"/>
        <v>0</v>
      </c>
      <c r="L171" s="110">
        <f>SUMIF('5,7 день'!$B$4:$B$51,продукты!$A171,'5,7 день'!$C$4:$C$51)</f>
        <v>0</v>
      </c>
      <c r="M171" s="162">
        <f t="shared" si="22"/>
        <v>0</v>
      </c>
      <c r="N171" s="110">
        <f>SUMIF('6,8 день'!$B$4:$B$55,продукты!$A171,'6,8 день'!$C$4:$C$55)</f>
        <v>0</v>
      </c>
      <c r="O171" s="167">
        <f t="shared" si="23"/>
        <v>0</v>
      </c>
      <c r="P171" s="111">
        <f t="shared" si="25"/>
        <v>0</v>
      </c>
      <c r="Q171" s="111">
        <f t="shared" si="24"/>
        <v>0</v>
      </c>
      <c r="T171" s="181"/>
    </row>
    <row r="172" spans="1:20" x14ac:dyDescent="0.2">
      <c r="A172" s="129" t="s">
        <v>198</v>
      </c>
      <c r="B172" s="124">
        <v>0</v>
      </c>
      <c r="C172" s="99">
        <v>0</v>
      </c>
      <c r="D172" s="104">
        <v>86.5</v>
      </c>
      <c r="E172" s="106">
        <v>346</v>
      </c>
      <c r="F172" s="107"/>
      <c r="H172" s="110">
        <f>SUMIF('1,3 день'!$B$4:$B$48,продукты!$A172,'1,3 день'!$C$4:$C$48)</f>
        <v>0</v>
      </c>
      <c r="I172" s="162">
        <f t="shared" si="20"/>
        <v>0</v>
      </c>
      <c r="J172" s="110">
        <f>SUMIF('2,4 день'!$B$4:$B$50,продукты!$A172,'2,4 день'!$C$4:$C$50)</f>
        <v>0</v>
      </c>
      <c r="K172" s="162">
        <f t="shared" si="21"/>
        <v>0</v>
      </c>
      <c r="L172" s="110">
        <f>SUMIF('5,7 день'!$B$4:$B$51,продукты!$A172,'5,7 день'!$C$4:$C$51)</f>
        <v>0</v>
      </c>
      <c r="M172" s="162">
        <f t="shared" si="22"/>
        <v>0</v>
      </c>
      <c r="N172" s="110">
        <f>SUMIF('6,8 день'!$B$4:$B$55,продукты!$A172,'6,8 день'!$C$4:$C$55)</f>
        <v>0</v>
      </c>
      <c r="O172" s="167">
        <f t="shared" si="23"/>
        <v>0</v>
      </c>
      <c r="P172" s="111">
        <f t="shared" si="25"/>
        <v>0</v>
      </c>
      <c r="Q172" s="111">
        <f t="shared" si="24"/>
        <v>0</v>
      </c>
      <c r="T172" s="181"/>
    </row>
    <row r="173" spans="1:20" x14ac:dyDescent="0.2">
      <c r="A173" s="129" t="s">
        <v>224</v>
      </c>
      <c r="B173" s="124">
        <v>0.8</v>
      </c>
      <c r="C173" s="99">
        <v>0</v>
      </c>
      <c r="D173" s="99">
        <v>3.2</v>
      </c>
      <c r="E173" s="106">
        <v>16</v>
      </c>
      <c r="F173" s="107"/>
      <c r="H173" s="110">
        <f>SUMIF('1,3 день'!$B$4:$B$48,продукты!$A173,'1,3 день'!$C$4:$C$48)</f>
        <v>0</v>
      </c>
      <c r="I173" s="162">
        <f t="shared" si="20"/>
        <v>0</v>
      </c>
      <c r="J173" s="110">
        <f>SUMIF('2,4 день'!$B$4:$B$50,продукты!$A173,'2,4 день'!$C$4:$C$50)</f>
        <v>0</v>
      </c>
      <c r="K173" s="162">
        <f t="shared" si="21"/>
        <v>0</v>
      </c>
      <c r="L173" s="110">
        <f>SUMIF('5,7 день'!$B$4:$B$51,продукты!$A173,'5,7 день'!$C$4:$C$51)</f>
        <v>0</v>
      </c>
      <c r="M173" s="162">
        <f t="shared" si="22"/>
        <v>0</v>
      </c>
      <c r="N173" s="110">
        <f>SUMIF('6,8 день'!$B$4:$B$55,продукты!$A173,'6,8 день'!$C$4:$C$55)</f>
        <v>0</v>
      </c>
      <c r="O173" s="167">
        <f t="shared" si="23"/>
        <v>0</v>
      </c>
      <c r="P173" s="111">
        <f t="shared" si="25"/>
        <v>0</v>
      </c>
      <c r="Q173" s="111">
        <f t="shared" si="24"/>
        <v>0</v>
      </c>
      <c r="T173" s="181"/>
    </row>
    <row r="174" spans="1:20" x14ac:dyDescent="0.2">
      <c r="A174" s="129" t="s">
        <v>109</v>
      </c>
      <c r="B174" s="124">
        <v>16.2</v>
      </c>
      <c r="C174" s="99">
        <v>4.0999999999999996</v>
      </c>
      <c r="D174" s="99">
        <v>0.5</v>
      </c>
      <c r="E174" s="106">
        <v>106</v>
      </c>
      <c r="F174" s="107"/>
      <c r="H174" s="110">
        <f>SUMIF('1,3 день'!$B$4:$B$48,продукты!$A174,'1,3 день'!$C$4:$C$48)</f>
        <v>0</v>
      </c>
      <c r="I174" s="162">
        <f t="shared" si="20"/>
        <v>0</v>
      </c>
      <c r="J174" s="110">
        <f>SUMIF('2,4 день'!$B$4:$B$50,продукты!$A174,'2,4 день'!$C$4:$C$50)</f>
        <v>0</v>
      </c>
      <c r="K174" s="162">
        <f t="shared" si="21"/>
        <v>0</v>
      </c>
      <c r="L174" s="110">
        <f>SUMIF('5,7 день'!$B$4:$B$51,продукты!$A174,'5,7 день'!$C$4:$C$51)</f>
        <v>0</v>
      </c>
      <c r="M174" s="162">
        <f t="shared" si="22"/>
        <v>0</v>
      </c>
      <c r="N174" s="110">
        <f>SUMIF('6,8 день'!$B$4:$B$55,продукты!$A174,'6,8 день'!$C$4:$C$55)</f>
        <v>0</v>
      </c>
      <c r="O174" s="167">
        <f t="shared" si="23"/>
        <v>0</v>
      </c>
      <c r="P174" s="111">
        <f t="shared" si="25"/>
        <v>0</v>
      </c>
      <c r="Q174" s="111">
        <f t="shared" si="24"/>
        <v>0</v>
      </c>
      <c r="T174" s="181"/>
    </row>
    <row r="175" spans="1:20" x14ac:dyDescent="0.2">
      <c r="A175" s="129" t="s">
        <v>118</v>
      </c>
      <c r="B175" s="124">
        <v>17</v>
      </c>
      <c r="C175" s="99">
        <v>6.5</v>
      </c>
      <c r="D175" s="99">
        <v>3.2</v>
      </c>
      <c r="E175" s="106">
        <v>147</v>
      </c>
      <c r="F175" s="107"/>
      <c r="H175" s="110">
        <f>SUMIF('1,3 день'!$B$4:$B$48,продукты!$A175,'1,3 день'!$C$4:$C$48)</f>
        <v>0</v>
      </c>
      <c r="I175" s="162">
        <f t="shared" si="20"/>
        <v>0</v>
      </c>
      <c r="J175" s="110">
        <f>SUMIF('2,4 день'!$B$4:$B$50,продукты!$A175,'2,4 день'!$C$4:$C$50)</f>
        <v>0</v>
      </c>
      <c r="K175" s="162">
        <f t="shared" si="21"/>
        <v>0</v>
      </c>
      <c r="L175" s="110">
        <f>SUMIF('5,7 день'!$B$4:$B$51,продукты!$A175,'5,7 день'!$C$4:$C$51)</f>
        <v>0</v>
      </c>
      <c r="M175" s="162">
        <f t="shared" si="22"/>
        <v>0</v>
      </c>
      <c r="N175" s="110">
        <f>SUMIF('6,8 день'!$B$4:$B$55,продукты!$A175,'6,8 день'!$C$4:$C$55)</f>
        <v>0</v>
      </c>
      <c r="O175" s="167">
        <f t="shared" si="23"/>
        <v>0</v>
      </c>
      <c r="P175" s="111">
        <f t="shared" si="25"/>
        <v>0</v>
      </c>
      <c r="Q175" s="111">
        <f t="shared" si="24"/>
        <v>0</v>
      </c>
      <c r="T175" s="181"/>
    </row>
    <row r="176" spans="1:20" x14ac:dyDescent="0.2">
      <c r="A176" s="129" t="s">
        <v>47</v>
      </c>
      <c r="B176" s="124">
        <v>8.9</v>
      </c>
      <c r="C176" s="99">
        <v>0</v>
      </c>
      <c r="D176" s="104">
        <v>72.5</v>
      </c>
      <c r="E176" s="106">
        <v>334</v>
      </c>
      <c r="F176" s="107"/>
      <c r="H176" s="110">
        <f>SUMIF('1,3 день'!$B$4:$B$48,продукты!$A176,'1,3 день'!$C$4:$C$48)</f>
        <v>20</v>
      </c>
      <c r="I176" s="162">
        <f t="shared" si="20"/>
        <v>20</v>
      </c>
      <c r="J176" s="110">
        <f>SUMIF('2,4 день'!$B$4:$B$50,продукты!$A176,'2,4 день'!$C$4:$C$50)</f>
        <v>0</v>
      </c>
      <c r="K176" s="162">
        <f t="shared" si="21"/>
        <v>0</v>
      </c>
      <c r="L176" s="110">
        <f>SUMIF('5,7 день'!$B$4:$B$51,продукты!$A176,'5,7 день'!$C$4:$C$51)</f>
        <v>0</v>
      </c>
      <c r="M176" s="162">
        <f t="shared" si="22"/>
        <v>0</v>
      </c>
      <c r="N176" s="110">
        <f>SUMIF('6,8 день'!$B$4:$B$55,продукты!$A176,'6,8 день'!$C$4:$C$55)</f>
        <v>0</v>
      </c>
      <c r="O176" s="167">
        <f t="shared" si="23"/>
        <v>0</v>
      </c>
      <c r="P176" s="111">
        <f t="shared" si="25"/>
        <v>20</v>
      </c>
      <c r="Q176" s="111">
        <f t="shared" si="24"/>
        <v>160</v>
      </c>
      <c r="T176" s="183"/>
    </row>
    <row r="177" spans="1:20" x14ac:dyDescent="0.2">
      <c r="A177" s="129" t="s">
        <v>180</v>
      </c>
      <c r="B177" s="124">
        <v>12.5</v>
      </c>
      <c r="C177" s="99">
        <v>0.7</v>
      </c>
      <c r="D177" s="104">
        <v>71.8</v>
      </c>
      <c r="E177" s="106">
        <v>326</v>
      </c>
      <c r="F177" s="107"/>
      <c r="H177" s="110">
        <f>SUMIF('1,3 день'!$B$4:$B$48,продукты!$A177,'1,3 день'!$C$4:$C$48)</f>
        <v>0</v>
      </c>
      <c r="I177" s="162">
        <f t="shared" si="20"/>
        <v>0</v>
      </c>
      <c r="J177" s="110">
        <f>SUMIF('2,4 день'!$B$4:$B$50,продукты!$A177,'2,4 день'!$C$4:$C$50)</f>
        <v>0</v>
      </c>
      <c r="K177" s="162">
        <f t="shared" si="21"/>
        <v>0</v>
      </c>
      <c r="L177" s="110">
        <f>SUMIF('5,7 день'!$B$4:$B$51,продукты!$A177,'5,7 день'!$C$4:$C$51)</f>
        <v>0</v>
      </c>
      <c r="M177" s="162">
        <f t="shared" si="22"/>
        <v>0</v>
      </c>
      <c r="N177" s="110">
        <f>SUMIF('6,8 день'!$B$4:$B$55,продукты!$A177,'6,8 день'!$C$4:$C$55)</f>
        <v>0</v>
      </c>
      <c r="O177" s="167">
        <f t="shared" si="23"/>
        <v>0</v>
      </c>
      <c r="P177" s="111">
        <f t="shared" si="25"/>
        <v>0</v>
      </c>
      <c r="Q177" s="111">
        <f t="shared" si="24"/>
        <v>0</v>
      </c>
      <c r="T177" s="181"/>
    </row>
    <row r="178" spans="1:20" x14ac:dyDescent="0.2">
      <c r="A178" s="129" t="s">
        <v>10</v>
      </c>
      <c r="B178" s="124">
        <v>8.4</v>
      </c>
      <c r="C178" s="99">
        <v>2.2999999999999998</v>
      </c>
      <c r="D178" s="99">
        <v>62.4</v>
      </c>
      <c r="E178" s="106">
        <v>324</v>
      </c>
      <c r="F178" s="107">
        <v>70</v>
      </c>
      <c r="G178" s="7">
        <v>0.7</v>
      </c>
      <c r="H178" s="110">
        <f>SUMIF('1,3 день'!$B$4:$B$48,продукты!$A178,'1,3 день'!$C$4:$C$48)</f>
        <v>60</v>
      </c>
      <c r="I178" s="162">
        <f t="shared" si="20"/>
        <v>60</v>
      </c>
      <c r="J178" s="110">
        <f>SUMIF('2,4 день'!$B$4:$B$50,продукты!$A178,'2,4 день'!$C$4:$C$50)</f>
        <v>0</v>
      </c>
      <c r="K178" s="162">
        <f t="shared" si="21"/>
        <v>0</v>
      </c>
      <c r="L178" s="110">
        <f>SUMIF('5,7 день'!$B$4:$B$51,продукты!$A178,'5,7 день'!$C$4:$C$51)</f>
        <v>0</v>
      </c>
      <c r="M178" s="162">
        <f t="shared" si="22"/>
        <v>0</v>
      </c>
      <c r="N178" s="110">
        <f>SUMIF('6,8 день'!$B$4:$B$55,продукты!$A178,'6,8 день'!$C$4:$C$55)</f>
        <v>0</v>
      </c>
      <c r="O178" s="167">
        <f t="shared" si="23"/>
        <v>0</v>
      </c>
      <c r="P178" s="111">
        <f t="shared" si="25"/>
        <v>60</v>
      </c>
      <c r="Q178" s="111">
        <f t="shared" si="24"/>
        <v>480</v>
      </c>
      <c r="T178" s="181"/>
    </row>
    <row r="179" spans="1:20" x14ac:dyDescent="0.2">
      <c r="A179" s="129" t="s">
        <v>234</v>
      </c>
      <c r="B179" s="124">
        <v>3</v>
      </c>
      <c r="C179" s="99">
        <v>5</v>
      </c>
      <c r="D179" s="99">
        <v>11.8</v>
      </c>
      <c r="E179" s="106">
        <v>102</v>
      </c>
      <c r="F179" s="107"/>
      <c r="H179" s="110">
        <f>SUMIF('1,3 день'!$B$4:$B$48,продукты!$A179,'1,3 день'!$C$4:$C$48)</f>
        <v>0</v>
      </c>
      <c r="I179" s="162">
        <f t="shared" si="20"/>
        <v>0</v>
      </c>
      <c r="J179" s="110">
        <f>SUMIF('2,4 день'!$B$4:$B$50,продукты!$A179,'2,4 день'!$C$4:$C$50)</f>
        <v>0</v>
      </c>
      <c r="K179" s="162">
        <f t="shared" si="21"/>
        <v>0</v>
      </c>
      <c r="L179" s="110">
        <f>SUMIF('5,7 день'!$B$4:$B$51,продукты!$A179,'5,7 день'!$C$4:$C$51)</f>
        <v>0</v>
      </c>
      <c r="M179" s="162">
        <f t="shared" si="22"/>
        <v>0</v>
      </c>
      <c r="N179" s="110">
        <f>SUMIF('6,8 день'!$B$4:$B$55,продукты!$A179,'6,8 день'!$C$4:$C$55)</f>
        <v>0</v>
      </c>
      <c r="O179" s="167">
        <f t="shared" si="23"/>
        <v>0</v>
      </c>
      <c r="P179" s="111">
        <f t="shared" si="25"/>
        <v>0</v>
      </c>
      <c r="Q179" s="111">
        <f t="shared" si="24"/>
        <v>0</v>
      </c>
      <c r="T179" s="181"/>
    </row>
    <row r="180" spans="1:20" x14ac:dyDescent="0.2">
      <c r="A180" s="129" t="s">
        <v>226</v>
      </c>
      <c r="B180" s="124">
        <v>1</v>
      </c>
      <c r="C180" s="99">
        <v>0</v>
      </c>
      <c r="D180" s="99">
        <v>4.2</v>
      </c>
      <c r="E180" s="106">
        <v>21</v>
      </c>
      <c r="F180" s="107"/>
      <c r="H180" s="110">
        <f>SUMIF('1,3 день'!$B$4:$B$48,продукты!$A180,'1,3 день'!$C$4:$C$48)</f>
        <v>0</v>
      </c>
      <c r="I180" s="162">
        <f t="shared" si="20"/>
        <v>0</v>
      </c>
      <c r="J180" s="110">
        <f>SUMIF('2,4 день'!$B$4:$B$50,продукты!$A180,'2,4 день'!$C$4:$C$50)</f>
        <v>0</v>
      </c>
      <c r="K180" s="162">
        <f t="shared" si="21"/>
        <v>0</v>
      </c>
      <c r="L180" s="110">
        <f>SUMIF('5,7 день'!$B$4:$B$51,продукты!$A180,'5,7 день'!$C$4:$C$51)</f>
        <v>0</v>
      </c>
      <c r="M180" s="162">
        <f t="shared" si="22"/>
        <v>0</v>
      </c>
      <c r="N180" s="110">
        <f>SUMIF('6,8 день'!$B$4:$B$55,продукты!$A180,'6,8 день'!$C$4:$C$55)</f>
        <v>0</v>
      </c>
      <c r="O180" s="167">
        <f t="shared" si="23"/>
        <v>0</v>
      </c>
      <c r="P180" s="111">
        <f t="shared" si="25"/>
        <v>0</v>
      </c>
      <c r="Q180" s="111">
        <f t="shared" si="24"/>
        <v>0</v>
      </c>
      <c r="T180" s="181"/>
    </row>
    <row r="181" spans="1:20" x14ac:dyDescent="0.2">
      <c r="A181" s="129" t="s">
        <v>225</v>
      </c>
      <c r="B181" s="124">
        <v>1</v>
      </c>
      <c r="C181" s="99">
        <v>0</v>
      </c>
      <c r="D181" s="99">
        <v>6.4</v>
      </c>
      <c r="E181" s="106">
        <v>30</v>
      </c>
      <c r="F181" s="107"/>
      <c r="H181" s="110">
        <f>SUMIF('1,3 день'!$B$4:$B$48,продукты!$A181,'1,3 день'!$C$4:$C$48)</f>
        <v>0</v>
      </c>
      <c r="I181" s="162">
        <f t="shared" si="20"/>
        <v>0</v>
      </c>
      <c r="J181" s="110">
        <f>SUMIF('2,4 день'!$B$4:$B$50,продукты!$A181,'2,4 день'!$C$4:$C$50)</f>
        <v>0</v>
      </c>
      <c r="K181" s="162">
        <f t="shared" si="21"/>
        <v>0</v>
      </c>
      <c r="L181" s="110">
        <f>SUMIF('5,7 день'!$B$4:$B$51,продукты!$A181,'5,7 день'!$C$4:$C$51)</f>
        <v>0</v>
      </c>
      <c r="M181" s="162">
        <f t="shared" si="22"/>
        <v>0</v>
      </c>
      <c r="N181" s="110">
        <f>SUMIF('6,8 день'!$B$4:$B$55,продукты!$A181,'6,8 день'!$C$4:$C$55)</f>
        <v>0</v>
      </c>
      <c r="O181" s="167">
        <f t="shared" si="23"/>
        <v>0</v>
      </c>
      <c r="P181" s="111">
        <f t="shared" si="25"/>
        <v>0</v>
      </c>
      <c r="Q181" s="111">
        <f t="shared" si="24"/>
        <v>0</v>
      </c>
      <c r="T181" s="181"/>
    </row>
    <row r="182" spans="1:20" x14ac:dyDescent="0.2">
      <c r="A182" s="129" t="s">
        <v>15</v>
      </c>
      <c r="B182" s="124">
        <v>6.7</v>
      </c>
      <c r="C182" s="99">
        <v>0.9</v>
      </c>
      <c r="D182" s="104">
        <v>72.8</v>
      </c>
      <c r="E182" s="106">
        <v>334</v>
      </c>
      <c r="F182" s="107">
        <v>70</v>
      </c>
      <c r="G182" s="7">
        <v>0.72</v>
      </c>
      <c r="H182" s="110">
        <f>SUMIF('1,3 день'!$B$4:$B$48,продукты!$A182,'1,3 день'!$C$4:$C$48)</f>
        <v>0</v>
      </c>
      <c r="I182" s="162">
        <f t="shared" si="20"/>
        <v>0</v>
      </c>
      <c r="J182" s="110">
        <f>SUMIF('2,4 день'!$B$4:$B$50,продукты!$A182,'2,4 день'!$C$4:$C$50)</f>
        <v>70</v>
      </c>
      <c r="K182" s="162">
        <f t="shared" si="21"/>
        <v>70</v>
      </c>
      <c r="L182" s="110">
        <f>SUMIF('5,7 день'!$B$4:$B$51,продукты!$A182,'5,7 день'!$C$4:$C$51)</f>
        <v>70</v>
      </c>
      <c r="M182" s="162">
        <f t="shared" si="22"/>
        <v>70</v>
      </c>
      <c r="N182" s="110">
        <f>SUMIF('6,8 день'!$B$4:$B$55,продукты!$A182,'6,8 день'!$C$4:$C$55)</f>
        <v>0</v>
      </c>
      <c r="O182" s="167">
        <f t="shared" si="23"/>
        <v>0</v>
      </c>
      <c r="P182" s="111">
        <f t="shared" si="25"/>
        <v>140</v>
      </c>
      <c r="Q182" s="111">
        <f t="shared" si="24"/>
        <v>1120</v>
      </c>
      <c r="S182" s="182"/>
      <c r="T182" s="181"/>
    </row>
    <row r="183" spans="1:20" ht="13.5" customHeight="1" x14ac:dyDescent="0.2">
      <c r="A183" s="129" t="s">
        <v>154</v>
      </c>
      <c r="B183" s="124">
        <v>17.399999999999999</v>
      </c>
      <c r="C183" s="99">
        <v>32.4</v>
      </c>
      <c r="D183" s="99">
        <v>0</v>
      </c>
      <c r="E183" s="106">
        <v>376</v>
      </c>
      <c r="F183" s="107"/>
      <c r="H183" s="110">
        <f>SUMIF('1,3 день'!$B$4:$B$48,продукты!$A183,'1,3 день'!$C$4:$C$48)</f>
        <v>0</v>
      </c>
      <c r="I183" s="162">
        <f t="shared" si="20"/>
        <v>0</v>
      </c>
      <c r="J183" s="110">
        <f>SUMIF('2,4 день'!$B$4:$B$50,продукты!$A183,'2,4 день'!$C$4:$C$50)</f>
        <v>0</v>
      </c>
      <c r="K183" s="162">
        <f t="shared" si="21"/>
        <v>0</v>
      </c>
      <c r="L183" s="110">
        <f>SUMIF('5,7 день'!$B$4:$B$51,продукты!$A183,'5,7 день'!$C$4:$C$51)</f>
        <v>0</v>
      </c>
      <c r="M183" s="162">
        <f t="shared" si="22"/>
        <v>0</v>
      </c>
      <c r="N183" s="110">
        <f>SUMIF('6,8 день'!$B$4:$B$55,продукты!$A183,'6,8 день'!$C$4:$C$55)</f>
        <v>0</v>
      </c>
      <c r="O183" s="167">
        <f t="shared" si="23"/>
        <v>0</v>
      </c>
      <c r="P183" s="111">
        <f t="shared" si="25"/>
        <v>0</v>
      </c>
      <c r="Q183" s="111">
        <f t="shared" si="24"/>
        <v>0</v>
      </c>
      <c r="T183" s="181"/>
    </row>
    <row r="184" spans="1:20" x14ac:dyDescent="0.2">
      <c r="A184" s="129" t="s">
        <v>83</v>
      </c>
      <c r="B184" s="124">
        <v>1.1000000000000001</v>
      </c>
      <c r="C184" s="104">
        <v>79.8</v>
      </c>
      <c r="D184" s="99">
        <v>0</v>
      </c>
      <c r="E184" s="108">
        <v>750</v>
      </c>
      <c r="F184" s="107"/>
      <c r="H184" s="110">
        <f>SUMIF('1,3 день'!$B$4:$B$48,продукты!$A184,'1,3 день'!$C$4:$C$48)</f>
        <v>0</v>
      </c>
      <c r="I184" s="162">
        <f t="shared" si="20"/>
        <v>0</v>
      </c>
      <c r="J184" s="110">
        <f>SUMIF('2,4 день'!$B$4:$B$50,продукты!$A184,'2,4 день'!$C$4:$C$50)</f>
        <v>0</v>
      </c>
      <c r="K184" s="162">
        <f t="shared" si="21"/>
        <v>0</v>
      </c>
      <c r="L184" s="110">
        <f>SUMIF('5,7 день'!$B$4:$B$51,продукты!$A184,'5,7 день'!$C$4:$C$51)</f>
        <v>0</v>
      </c>
      <c r="M184" s="162">
        <f t="shared" si="22"/>
        <v>0</v>
      </c>
      <c r="N184" s="110">
        <f>SUMIF('6,8 день'!$B$4:$B$55,продукты!$A184,'6,8 день'!$C$4:$C$55)</f>
        <v>0</v>
      </c>
      <c r="O184" s="167">
        <f t="shared" si="23"/>
        <v>0</v>
      </c>
      <c r="P184" s="111">
        <f t="shared" si="25"/>
        <v>0</v>
      </c>
      <c r="Q184" s="111">
        <f t="shared" si="24"/>
        <v>0</v>
      </c>
      <c r="T184" s="181"/>
    </row>
    <row r="185" spans="1:20" x14ac:dyDescent="0.2">
      <c r="A185" s="129" t="s">
        <v>9</v>
      </c>
      <c r="B185" s="124">
        <v>1.6</v>
      </c>
      <c r="C185" s="104">
        <v>82.1</v>
      </c>
      <c r="D185" s="99">
        <v>0</v>
      </c>
      <c r="E185" s="108">
        <v>841</v>
      </c>
      <c r="F185" s="107">
        <v>60</v>
      </c>
      <c r="G185" s="7">
        <v>0.82</v>
      </c>
      <c r="H185" s="110">
        <f>SUMIF('1,3 день'!$B$4:$B$48,продукты!$A185,'1,3 день'!$C$4:$C$48)</f>
        <v>0</v>
      </c>
      <c r="I185" s="162">
        <f t="shared" si="20"/>
        <v>0</v>
      </c>
      <c r="J185" s="110">
        <f>SUMIF('2,4 день'!$B$4:$B$50,продукты!$A185,'2,4 день'!$C$4:$C$50)</f>
        <v>0</v>
      </c>
      <c r="K185" s="162">
        <f t="shared" si="21"/>
        <v>0</v>
      </c>
      <c r="L185" s="110">
        <f>SUMIF('5,7 день'!$B$4:$B$51,продукты!$A185,'5,7 день'!$C$4:$C$51)</f>
        <v>0</v>
      </c>
      <c r="M185" s="162">
        <f t="shared" si="22"/>
        <v>0</v>
      </c>
      <c r="N185" s="110">
        <f>SUMIF('6,8 день'!$B$4:$B$55,продукты!$A185,'6,8 день'!$C$4:$C$55)</f>
        <v>0</v>
      </c>
      <c r="O185" s="167">
        <f t="shared" si="23"/>
        <v>0</v>
      </c>
      <c r="P185" s="111">
        <f t="shared" si="25"/>
        <v>0</v>
      </c>
      <c r="Q185" s="111">
        <f t="shared" si="24"/>
        <v>0</v>
      </c>
      <c r="T185" s="181"/>
    </row>
    <row r="186" spans="1:20" x14ac:dyDescent="0.2">
      <c r="A186" s="129" t="s">
        <v>149</v>
      </c>
      <c r="B186" s="124">
        <v>17.2</v>
      </c>
      <c r="C186" s="99">
        <v>22.6</v>
      </c>
      <c r="D186" s="99">
        <v>0</v>
      </c>
      <c r="E186" s="106">
        <v>281</v>
      </c>
      <c r="F186" s="107"/>
      <c r="H186" s="110">
        <f>SUMIF('1,3 день'!$B$4:$B$48,продукты!$A186,'1,3 день'!$C$4:$C$48)</f>
        <v>0</v>
      </c>
      <c r="I186" s="162">
        <f t="shared" si="20"/>
        <v>0</v>
      </c>
      <c r="J186" s="110">
        <f>SUMIF('2,4 день'!$B$4:$B$50,продукты!$A186,'2,4 день'!$C$4:$C$50)</f>
        <v>0</v>
      </c>
      <c r="K186" s="162">
        <f t="shared" si="21"/>
        <v>0</v>
      </c>
      <c r="L186" s="110">
        <f>SUMIF('5,7 день'!$B$4:$B$51,продукты!$A186,'5,7 день'!$C$4:$C$51)</f>
        <v>0</v>
      </c>
      <c r="M186" s="162">
        <f t="shared" si="22"/>
        <v>0</v>
      </c>
      <c r="N186" s="110">
        <f>SUMIF('6,8 день'!$B$4:$B$55,продукты!$A186,'6,8 день'!$C$4:$C$55)</f>
        <v>0</v>
      </c>
      <c r="O186" s="167">
        <f t="shared" si="23"/>
        <v>0</v>
      </c>
      <c r="P186" s="111">
        <f t="shared" si="25"/>
        <v>0</v>
      </c>
      <c r="Q186" s="111">
        <f t="shared" si="24"/>
        <v>0</v>
      </c>
      <c r="T186" s="181"/>
    </row>
    <row r="187" spans="1:20" x14ac:dyDescent="0.2">
      <c r="A187" s="129" t="s">
        <v>185</v>
      </c>
      <c r="B187" s="124">
        <v>0</v>
      </c>
      <c r="C187" s="99">
        <v>0</v>
      </c>
      <c r="D187" s="104">
        <v>99.8</v>
      </c>
      <c r="E187" s="106">
        <v>400</v>
      </c>
      <c r="F187" s="107"/>
      <c r="H187" s="110">
        <f>SUMIF('1,3 день'!$B$4:$B$48,продукты!$A187,'1,3 день'!$C$4:$C$48)</f>
        <v>20</v>
      </c>
      <c r="I187" s="162">
        <f t="shared" si="20"/>
        <v>20</v>
      </c>
      <c r="J187" s="110">
        <f>SUMIF('2,4 день'!$B$4:$B$50,продукты!$A187,'2,4 день'!$C$4:$C$50)</f>
        <v>30</v>
      </c>
      <c r="K187" s="162">
        <f t="shared" si="21"/>
        <v>30</v>
      </c>
      <c r="L187" s="110">
        <f>SUMIF('5,7 день'!$B$4:$B$51,продукты!$A187,'5,7 день'!$C$4:$C$51)</f>
        <v>35</v>
      </c>
      <c r="M187" s="162">
        <f t="shared" si="22"/>
        <v>35</v>
      </c>
      <c r="N187" s="110">
        <f>SUMIF('6,8 день'!$B$4:$B$55,продукты!$A187,'6,8 день'!$C$4:$C$55)</f>
        <v>30</v>
      </c>
      <c r="O187" s="167">
        <f t="shared" si="23"/>
        <v>30</v>
      </c>
      <c r="P187" s="111">
        <f t="shared" si="25"/>
        <v>115</v>
      </c>
      <c r="Q187" s="111">
        <f t="shared" si="24"/>
        <v>920</v>
      </c>
      <c r="T187" s="183"/>
    </row>
    <row r="188" spans="1:20" x14ac:dyDescent="0.2">
      <c r="A188" s="129" t="s">
        <v>218</v>
      </c>
      <c r="B188" s="124">
        <v>1.2</v>
      </c>
      <c r="C188" s="99">
        <v>0</v>
      </c>
      <c r="D188" s="99">
        <v>8.8000000000000007</v>
      </c>
      <c r="E188" s="106">
        <v>40</v>
      </c>
      <c r="F188" s="107"/>
      <c r="H188" s="110">
        <f>SUMIF('1,3 день'!$B$4:$B$48,продукты!$A188,'1,3 день'!$C$4:$C$48)</f>
        <v>0</v>
      </c>
      <c r="I188" s="162">
        <f t="shared" si="20"/>
        <v>0</v>
      </c>
      <c r="J188" s="110">
        <f>SUMIF('2,4 день'!$B$4:$B$50,продукты!$A188,'2,4 день'!$C$4:$C$50)</f>
        <v>0</v>
      </c>
      <c r="K188" s="162">
        <f t="shared" si="21"/>
        <v>0</v>
      </c>
      <c r="L188" s="110">
        <f>SUMIF('5,7 день'!$B$4:$B$51,продукты!$A188,'5,7 день'!$C$4:$C$51)</f>
        <v>0</v>
      </c>
      <c r="M188" s="162">
        <f t="shared" si="22"/>
        <v>0</v>
      </c>
      <c r="N188" s="110">
        <f>SUMIF('6,8 день'!$B$4:$B$55,продукты!$A188,'6,8 день'!$C$4:$C$55)</f>
        <v>0</v>
      </c>
      <c r="O188" s="167">
        <f t="shared" si="23"/>
        <v>0</v>
      </c>
      <c r="P188" s="111">
        <f t="shared" si="25"/>
        <v>0</v>
      </c>
      <c r="Q188" s="111">
        <f t="shared" si="24"/>
        <v>0</v>
      </c>
      <c r="T188" s="181"/>
    </row>
    <row r="189" spans="1:20" x14ac:dyDescent="0.2">
      <c r="A189" s="129" t="s">
        <v>219</v>
      </c>
      <c r="B189" s="124">
        <v>7.4</v>
      </c>
      <c r="C189" s="99">
        <v>0</v>
      </c>
      <c r="D189" s="99">
        <v>54.3</v>
      </c>
      <c r="E189" s="106">
        <v>248</v>
      </c>
      <c r="F189" s="107"/>
      <c r="H189" s="110">
        <f>SUMIF('1,3 день'!$B$4:$B$48,продукты!$A189,'1,3 день'!$C$4:$C$48)</f>
        <v>0</v>
      </c>
      <c r="I189" s="162">
        <f t="shared" si="20"/>
        <v>0</v>
      </c>
      <c r="J189" s="110">
        <f>SUMIF('2,4 день'!$B$4:$B$50,продукты!$A189,'2,4 день'!$C$4:$C$50)</f>
        <v>0</v>
      </c>
      <c r="K189" s="162">
        <f t="shared" si="21"/>
        <v>0</v>
      </c>
      <c r="L189" s="110">
        <f>SUMIF('5,7 день'!$B$4:$B$51,продукты!$A189,'5,7 день'!$C$4:$C$51)</f>
        <v>0</v>
      </c>
      <c r="M189" s="162">
        <f t="shared" si="22"/>
        <v>0</v>
      </c>
      <c r="N189" s="110">
        <f>SUMIF('6,8 день'!$B$4:$B$55,продукты!$A189,'6,8 день'!$C$4:$C$55)</f>
        <v>0</v>
      </c>
      <c r="O189" s="167">
        <f t="shared" si="23"/>
        <v>0</v>
      </c>
      <c r="P189" s="111">
        <f t="shared" si="25"/>
        <v>0</v>
      </c>
      <c r="Q189" s="111">
        <f t="shared" si="24"/>
        <v>0</v>
      </c>
      <c r="T189" s="181"/>
    </row>
    <row r="190" spans="1:20" x14ac:dyDescent="0.2">
      <c r="A190" s="129" t="s">
        <v>93</v>
      </c>
      <c r="B190" s="124">
        <v>13</v>
      </c>
      <c r="C190" s="99">
        <v>36</v>
      </c>
      <c r="D190" s="99">
        <v>0</v>
      </c>
      <c r="E190" s="106">
        <v>390</v>
      </c>
      <c r="F190" s="107"/>
      <c r="H190" s="110">
        <f>SUMIF('1,3 день'!$B$4:$B$48,продукты!$A190,'1,3 день'!$C$4:$C$48)</f>
        <v>0</v>
      </c>
      <c r="I190" s="162">
        <f t="shared" si="20"/>
        <v>0</v>
      </c>
      <c r="J190" s="110">
        <f>SUMIF('2,4 день'!$B$4:$B$50,продукты!$A190,'2,4 день'!$C$4:$C$50)</f>
        <v>0</v>
      </c>
      <c r="K190" s="162">
        <f t="shared" si="21"/>
        <v>0</v>
      </c>
      <c r="L190" s="110">
        <f>SUMIF('5,7 день'!$B$4:$B$51,продукты!$A190,'5,7 день'!$C$4:$C$51)</f>
        <v>0</v>
      </c>
      <c r="M190" s="162">
        <f t="shared" si="22"/>
        <v>0</v>
      </c>
      <c r="N190" s="110">
        <f>SUMIF('6,8 день'!$B$4:$B$55,продукты!$A190,'6,8 день'!$C$4:$C$55)</f>
        <v>0</v>
      </c>
      <c r="O190" s="167">
        <f t="shared" si="23"/>
        <v>0</v>
      </c>
      <c r="P190" s="111">
        <f t="shared" si="25"/>
        <v>0</v>
      </c>
      <c r="Q190" s="111">
        <f t="shared" si="24"/>
        <v>0</v>
      </c>
      <c r="T190" s="181"/>
    </row>
    <row r="191" spans="1:20" x14ac:dyDescent="0.2">
      <c r="A191" s="129" t="s">
        <v>277</v>
      </c>
      <c r="B191" s="124">
        <v>5.0999999999999996</v>
      </c>
      <c r="C191" s="99">
        <v>6.3</v>
      </c>
      <c r="D191" s="99">
        <v>11.9</v>
      </c>
      <c r="E191" s="106">
        <v>126</v>
      </c>
      <c r="F191" s="107"/>
      <c r="H191" s="110">
        <f>SUMIF('1,3 день'!$B$4:$B$48,продукты!$A191,'1,3 день'!$C$4:$C$48)</f>
        <v>0</v>
      </c>
      <c r="I191" s="162">
        <f t="shared" si="20"/>
        <v>0</v>
      </c>
      <c r="J191" s="110">
        <f>SUMIF('2,4 день'!$B$4:$B$50,продукты!$A191,'2,4 день'!$C$4:$C$50)</f>
        <v>0</v>
      </c>
      <c r="K191" s="162">
        <f t="shared" si="21"/>
        <v>0</v>
      </c>
      <c r="L191" s="110">
        <f>SUMIF('5,7 день'!$B$4:$B$51,продукты!$A191,'5,7 день'!$C$4:$C$51)</f>
        <v>0</v>
      </c>
      <c r="M191" s="162">
        <f t="shared" si="22"/>
        <v>0</v>
      </c>
      <c r="N191" s="110">
        <f>SUMIF('6,8 день'!$B$4:$B$55,продукты!$A191,'6,8 день'!$C$4:$C$55)</f>
        <v>0</v>
      </c>
      <c r="O191" s="167">
        <f t="shared" si="23"/>
        <v>0</v>
      </c>
      <c r="P191" s="111">
        <f t="shared" si="25"/>
        <v>0</v>
      </c>
      <c r="Q191" s="111">
        <f t="shared" si="24"/>
        <v>0</v>
      </c>
      <c r="T191" s="181"/>
    </row>
    <row r="192" spans="1:20" x14ac:dyDescent="0.2">
      <c r="A192" s="129" t="s">
        <v>94</v>
      </c>
      <c r="B192" s="125">
        <v>20.399999999999999</v>
      </c>
      <c r="C192" s="99">
        <v>4</v>
      </c>
      <c r="D192" s="99">
        <v>0</v>
      </c>
      <c r="E192" s="106">
        <v>121</v>
      </c>
      <c r="F192" s="107"/>
      <c r="H192" s="110">
        <f>SUMIF('1,3 день'!$B$4:$B$48,продукты!$A192,'1,3 день'!$C$4:$C$48)</f>
        <v>0</v>
      </c>
      <c r="I192" s="162">
        <f t="shared" si="20"/>
        <v>0</v>
      </c>
      <c r="J192" s="110">
        <f>SUMIF('2,4 день'!$B$4:$B$50,продукты!$A192,'2,4 день'!$C$4:$C$50)</f>
        <v>0</v>
      </c>
      <c r="K192" s="162">
        <f t="shared" si="21"/>
        <v>0</v>
      </c>
      <c r="L192" s="110">
        <f>SUMIF('5,7 день'!$B$4:$B$51,продукты!$A192,'5,7 день'!$C$4:$C$51)</f>
        <v>0</v>
      </c>
      <c r="M192" s="162">
        <f t="shared" si="22"/>
        <v>0</v>
      </c>
      <c r="N192" s="110">
        <f>SUMIF('6,8 день'!$B$4:$B$55,продукты!$A192,'6,8 день'!$C$4:$C$55)</f>
        <v>0</v>
      </c>
      <c r="O192" s="167">
        <f t="shared" si="23"/>
        <v>0</v>
      </c>
      <c r="P192" s="111">
        <f t="shared" si="25"/>
        <v>0</v>
      </c>
      <c r="Q192" s="111">
        <f t="shared" si="24"/>
        <v>0</v>
      </c>
      <c r="T192" s="181"/>
    </row>
    <row r="193" spans="1:20" x14ac:dyDescent="0.2">
      <c r="A193" s="129" t="s">
        <v>114</v>
      </c>
      <c r="B193" s="124">
        <v>15</v>
      </c>
      <c r="C193" s="99">
        <v>35</v>
      </c>
      <c r="D193" s="99">
        <v>0.3</v>
      </c>
      <c r="E193" s="106">
        <v>380</v>
      </c>
      <c r="F193" s="107">
        <v>70</v>
      </c>
      <c r="G193" s="7">
        <v>0.47</v>
      </c>
      <c r="H193" s="110">
        <f>SUMIF('1,3 день'!$B$4:$B$48,продукты!$A193,'1,3 день'!$C$4:$C$48)</f>
        <v>0</v>
      </c>
      <c r="I193" s="162">
        <f t="shared" si="20"/>
        <v>0</v>
      </c>
      <c r="J193" s="110">
        <f>SUMIF('2,4 день'!$B$4:$B$50,продукты!$A193,'2,4 день'!$C$4:$C$50)</f>
        <v>40.625</v>
      </c>
      <c r="K193" s="162">
        <f t="shared" si="21"/>
        <v>40.625</v>
      </c>
      <c r="L193" s="110">
        <f>SUMIF('5,7 день'!$B$4:$B$51,продукты!$A193,'5,7 день'!$C$4:$C$51)</f>
        <v>0</v>
      </c>
      <c r="M193" s="162">
        <f t="shared" si="22"/>
        <v>0</v>
      </c>
      <c r="N193" s="110">
        <f>SUMIF('6,8 день'!$B$4:$B$55,продукты!$A193,'6,8 день'!$C$4:$C$55)</f>
        <v>0</v>
      </c>
      <c r="O193" s="167">
        <f t="shared" si="23"/>
        <v>0</v>
      </c>
      <c r="P193" s="111">
        <f t="shared" si="25"/>
        <v>40.625</v>
      </c>
      <c r="Q193" s="111">
        <f t="shared" si="24"/>
        <v>325</v>
      </c>
      <c r="T193" s="183"/>
    </row>
    <row r="194" spans="1:20" x14ac:dyDescent="0.2">
      <c r="A194" s="129" t="s">
        <v>130</v>
      </c>
      <c r="B194" s="124">
        <v>14.5</v>
      </c>
      <c r="C194" s="99">
        <v>11.2</v>
      </c>
      <c r="D194" s="99">
        <v>0</v>
      </c>
      <c r="E194" s="106">
        <v>165</v>
      </c>
      <c r="F194" s="107"/>
      <c r="H194" s="110">
        <f>SUMIF('1,3 день'!$B$4:$B$48,продукты!$A194,'1,3 день'!$C$4:$C$48)</f>
        <v>0</v>
      </c>
      <c r="I194" s="162">
        <f t="shared" ref="I194:I257" si="27">H194*$H$277</f>
        <v>0</v>
      </c>
      <c r="J194" s="110">
        <f>SUMIF('2,4 день'!$B$4:$B$50,продукты!$A194,'2,4 день'!$C$4:$C$50)</f>
        <v>0</v>
      </c>
      <c r="K194" s="162">
        <f t="shared" ref="K194:K207" si="28">J194*$H$277</f>
        <v>0</v>
      </c>
      <c r="L194" s="110">
        <f>SUMIF('5,7 день'!$B$4:$B$51,продукты!$A194,'5,7 день'!$C$4:$C$51)</f>
        <v>0</v>
      </c>
      <c r="M194" s="162">
        <f t="shared" ref="M194:M257" si="29">L194*$L$277</f>
        <v>0</v>
      </c>
      <c r="N194" s="110">
        <f>SUMIF('6,8 день'!$B$4:$B$55,продукты!$A194,'6,8 день'!$C$4:$C$55)</f>
        <v>0</v>
      </c>
      <c r="O194" s="167">
        <f t="shared" ref="O194:O257" si="30">N194*$N$277</f>
        <v>0</v>
      </c>
      <c r="P194" s="111">
        <f t="shared" si="25"/>
        <v>0</v>
      </c>
      <c r="Q194" s="111">
        <f t="shared" ref="Q194:Q257" si="31">P194*$H$278</f>
        <v>0</v>
      </c>
      <c r="T194" s="181"/>
    </row>
    <row r="195" spans="1:20" x14ac:dyDescent="0.2">
      <c r="A195" s="129" t="s">
        <v>167</v>
      </c>
      <c r="B195" s="124">
        <v>16.100000000000001</v>
      </c>
      <c r="C195" s="99">
        <v>11.5</v>
      </c>
      <c r="D195" s="99">
        <v>2.8</v>
      </c>
      <c r="E195" s="106">
        <v>186</v>
      </c>
      <c r="F195" s="107"/>
      <c r="H195" s="110">
        <f>SUMIF('1,3 день'!$B$4:$B$48,продукты!$A195,'1,3 день'!$C$4:$C$48)</f>
        <v>0</v>
      </c>
      <c r="I195" s="162">
        <f t="shared" si="27"/>
        <v>0</v>
      </c>
      <c r="J195" s="110">
        <f>SUMIF('2,4 день'!$B$4:$B$50,продукты!$A195,'2,4 день'!$C$4:$C$50)</f>
        <v>0</v>
      </c>
      <c r="K195" s="162">
        <f t="shared" si="28"/>
        <v>0</v>
      </c>
      <c r="L195" s="110">
        <f>SUMIF('5,7 день'!$B$4:$B$51,продукты!$A195,'5,7 день'!$C$4:$C$51)</f>
        <v>0</v>
      </c>
      <c r="M195" s="162">
        <f t="shared" si="29"/>
        <v>0</v>
      </c>
      <c r="N195" s="110">
        <f>SUMIF('6,8 день'!$B$4:$B$55,продукты!$A195,'6,8 день'!$C$4:$C$55)</f>
        <v>0</v>
      </c>
      <c r="O195" s="167">
        <f t="shared" si="30"/>
        <v>0</v>
      </c>
      <c r="P195" s="111">
        <f t="shared" si="25"/>
        <v>0</v>
      </c>
      <c r="Q195" s="111">
        <f t="shared" si="31"/>
        <v>0</v>
      </c>
      <c r="T195" s="181"/>
    </row>
    <row r="196" spans="1:20" x14ac:dyDescent="0.2">
      <c r="A196" s="129" t="s">
        <v>148</v>
      </c>
      <c r="B196" s="124">
        <v>14.6</v>
      </c>
      <c r="C196" s="99">
        <v>29.6</v>
      </c>
      <c r="D196" s="99">
        <v>0</v>
      </c>
      <c r="E196" s="106">
        <v>335</v>
      </c>
      <c r="F196" s="107"/>
      <c r="H196" s="110">
        <f>SUMIF('1,3 день'!$B$4:$B$48,продукты!$A196,'1,3 день'!$C$4:$C$48)</f>
        <v>0</v>
      </c>
      <c r="I196" s="162">
        <f t="shared" si="27"/>
        <v>0</v>
      </c>
      <c r="J196" s="110">
        <f>SUMIF('2,4 день'!$B$4:$B$50,продукты!$A196,'2,4 день'!$C$4:$C$50)</f>
        <v>0</v>
      </c>
      <c r="K196" s="162">
        <f t="shared" si="28"/>
        <v>0</v>
      </c>
      <c r="L196" s="110">
        <f>SUMIF('5,7 день'!$B$4:$B$51,продукты!$A196,'5,7 день'!$C$4:$C$51)</f>
        <v>0</v>
      </c>
      <c r="M196" s="162">
        <f t="shared" si="29"/>
        <v>0</v>
      </c>
      <c r="N196" s="110">
        <f>SUMIF('6,8 день'!$B$4:$B$55,продукты!$A196,'6,8 день'!$C$4:$C$55)</f>
        <v>0</v>
      </c>
      <c r="O196" s="167">
        <f t="shared" si="30"/>
        <v>0</v>
      </c>
      <c r="P196" s="111">
        <f t="shared" si="25"/>
        <v>0</v>
      </c>
      <c r="Q196" s="111">
        <f t="shared" si="31"/>
        <v>0</v>
      </c>
      <c r="T196" s="181"/>
    </row>
    <row r="197" spans="1:20" x14ac:dyDescent="0.2">
      <c r="A197" s="129" t="s">
        <v>145</v>
      </c>
      <c r="B197" s="124">
        <v>12.6</v>
      </c>
      <c r="C197" s="99">
        <v>5.5</v>
      </c>
      <c r="D197" s="99">
        <v>0</v>
      </c>
      <c r="E197" s="106">
        <v>103</v>
      </c>
      <c r="F197" s="107"/>
      <c r="H197" s="110">
        <f>SUMIF('1,3 день'!$B$4:$B$48,продукты!$A197,'1,3 день'!$C$4:$C$48)</f>
        <v>0</v>
      </c>
      <c r="I197" s="162">
        <f t="shared" si="27"/>
        <v>0</v>
      </c>
      <c r="J197" s="110">
        <f>SUMIF('2,4 день'!$B$4:$B$50,продукты!$A197,'2,4 день'!$C$4:$C$50)</f>
        <v>0</v>
      </c>
      <c r="K197" s="162">
        <f t="shared" si="28"/>
        <v>0</v>
      </c>
      <c r="L197" s="110">
        <f>SUMIF('5,7 день'!$B$4:$B$51,продукты!$A197,'5,7 день'!$C$4:$C$51)</f>
        <v>0</v>
      </c>
      <c r="M197" s="162">
        <f t="shared" si="29"/>
        <v>0</v>
      </c>
      <c r="N197" s="110">
        <f>SUMIF('6,8 день'!$B$4:$B$55,продукты!$A197,'6,8 день'!$C$4:$C$55)</f>
        <v>0</v>
      </c>
      <c r="O197" s="167">
        <f t="shared" si="30"/>
        <v>0</v>
      </c>
      <c r="P197" s="111">
        <f t="shared" si="25"/>
        <v>0</v>
      </c>
      <c r="Q197" s="111">
        <f t="shared" si="31"/>
        <v>0</v>
      </c>
      <c r="T197" s="181"/>
    </row>
    <row r="198" spans="1:20" x14ac:dyDescent="0.2">
      <c r="A198" s="129" t="s">
        <v>141</v>
      </c>
      <c r="B198" s="124">
        <v>16</v>
      </c>
      <c r="C198" s="99">
        <v>12</v>
      </c>
      <c r="D198" s="99">
        <v>0</v>
      </c>
      <c r="E198" s="106">
        <v>172</v>
      </c>
      <c r="F198" s="107"/>
      <c r="H198" s="110">
        <f>SUMIF('1,3 день'!$B$4:$B$48,продукты!$A198,'1,3 день'!$C$4:$C$48)</f>
        <v>0</v>
      </c>
      <c r="I198" s="162">
        <f t="shared" si="27"/>
        <v>0</v>
      </c>
      <c r="J198" s="110">
        <f>SUMIF('2,4 день'!$B$4:$B$50,продукты!$A198,'2,4 день'!$C$4:$C$50)</f>
        <v>0</v>
      </c>
      <c r="K198" s="162">
        <f t="shared" si="28"/>
        <v>0</v>
      </c>
      <c r="L198" s="110">
        <f>SUMIF('5,7 день'!$B$4:$B$51,продукты!$A198,'5,7 день'!$C$4:$C$51)</f>
        <v>0</v>
      </c>
      <c r="M198" s="162">
        <f t="shared" si="29"/>
        <v>0</v>
      </c>
      <c r="N198" s="110">
        <f>SUMIF('6,8 день'!$B$4:$B$55,продукты!$A198,'6,8 день'!$C$4:$C$55)</f>
        <v>0</v>
      </c>
      <c r="O198" s="167">
        <f t="shared" si="30"/>
        <v>0</v>
      </c>
      <c r="P198" s="111">
        <f t="shared" si="25"/>
        <v>0</v>
      </c>
      <c r="Q198" s="111">
        <f t="shared" si="31"/>
        <v>0</v>
      </c>
      <c r="T198" s="181"/>
    </row>
    <row r="199" spans="1:20" x14ac:dyDescent="0.2">
      <c r="A199" s="129" t="s">
        <v>144</v>
      </c>
      <c r="B199" s="124">
        <v>10.8</v>
      </c>
      <c r="C199" s="99">
        <v>8.1</v>
      </c>
      <c r="D199" s="99">
        <v>0</v>
      </c>
      <c r="E199" s="106">
        <v>129</v>
      </c>
      <c r="F199" s="107"/>
      <c r="H199" s="110">
        <f>SUMIF('1,3 день'!$B$4:$B$48,продукты!$A199,'1,3 день'!$C$4:$C$48)</f>
        <v>0</v>
      </c>
      <c r="I199" s="162">
        <f t="shared" si="27"/>
        <v>0</v>
      </c>
      <c r="J199" s="110">
        <f>SUMIF('2,4 день'!$B$4:$B$50,продукты!$A199,'2,4 день'!$C$4:$C$50)</f>
        <v>0</v>
      </c>
      <c r="K199" s="162">
        <f t="shared" si="28"/>
        <v>0</v>
      </c>
      <c r="L199" s="110">
        <f>SUMIF('5,7 день'!$B$4:$B$51,продукты!$A199,'5,7 день'!$C$4:$C$51)</f>
        <v>0</v>
      </c>
      <c r="M199" s="162">
        <f t="shared" si="29"/>
        <v>0</v>
      </c>
      <c r="N199" s="110">
        <f>SUMIF('6,8 день'!$B$4:$B$55,продукты!$A199,'6,8 день'!$C$4:$C$55)</f>
        <v>0</v>
      </c>
      <c r="O199" s="167">
        <f t="shared" si="30"/>
        <v>0</v>
      </c>
      <c r="P199" s="111">
        <f t="shared" si="25"/>
        <v>0</v>
      </c>
      <c r="Q199" s="111">
        <f t="shared" si="31"/>
        <v>0</v>
      </c>
      <c r="T199" s="181"/>
    </row>
    <row r="200" spans="1:20" x14ac:dyDescent="0.2">
      <c r="A200" s="129" t="s">
        <v>131</v>
      </c>
      <c r="B200" s="124">
        <v>19</v>
      </c>
      <c r="C200" s="99">
        <v>12</v>
      </c>
      <c r="D200" s="99">
        <v>0</v>
      </c>
      <c r="E200" s="106">
        <v>190</v>
      </c>
      <c r="F200" s="107"/>
      <c r="H200" s="110">
        <f>SUMIF('1,3 день'!$B$4:$B$48,продукты!$A200,'1,3 день'!$C$4:$C$48)</f>
        <v>0</v>
      </c>
      <c r="I200" s="162">
        <f t="shared" si="27"/>
        <v>0</v>
      </c>
      <c r="J200" s="110">
        <f>SUMIF('2,4 день'!$B$4:$B$50,продукты!$A200,'2,4 день'!$C$4:$C$50)</f>
        <v>0</v>
      </c>
      <c r="K200" s="162">
        <f t="shared" si="28"/>
        <v>0</v>
      </c>
      <c r="L200" s="110">
        <f>SUMIF('5,7 день'!$B$4:$B$51,продукты!$A200,'5,7 день'!$C$4:$C$51)</f>
        <v>0</v>
      </c>
      <c r="M200" s="162">
        <f t="shared" si="29"/>
        <v>0</v>
      </c>
      <c r="N200" s="110">
        <f>SUMIF('6,8 день'!$B$4:$B$55,продукты!$A200,'6,8 день'!$C$4:$C$55)</f>
        <v>0</v>
      </c>
      <c r="O200" s="167">
        <f t="shared" si="30"/>
        <v>0</v>
      </c>
      <c r="P200" s="111">
        <f t="shared" si="25"/>
        <v>0</v>
      </c>
      <c r="Q200" s="111">
        <f t="shared" si="31"/>
        <v>0</v>
      </c>
      <c r="T200" s="181"/>
    </row>
    <row r="201" spans="1:20" x14ac:dyDescent="0.2">
      <c r="A201" s="129" t="s">
        <v>246</v>
      </c>
      <c r="B201" s="124">
        <v>0.6</v>
      </c>
      <c r="C201" s="99">
        <v>0</v>
      </c>
      <c r="D201" s="99">
        <v>12.6</v>
      </c>
      <c r="E201" s="106">
        <v>54</v>
      </c>
      <c r="F201" s="107"/>
      <c r="H201" s="110">
        <f>SUMIF('1,3 день'!$B$4:$B$48,продукты!$A201,'1,3 день'!$C$4:$C$48)</f>
        <v>0</v>
      </c>
      <c r="I201" s="162">
        <f t="shared" si="27"/>
        <v>0</v>
      </c>
      <c r="J201" s="110">
        <f>SUMIF('2,4 день'!$B$4:$B$50,продукты!$A201,'2,4 день'!$C$4:$C$50)</f>
        <v>0</v>
      </c>
      <c r="K201" s="162">
        <f t="shared" si="28"/>
        <v>0</v>
      </c>
      <c r="L201" s="110">
        <f>SUMIF('5,7 день'!$B$4:$B$51,продукты!$A201,'5,7 день'!$C$4:$C$51)</f>
        <v>0</v>
      </c>
      <c r="M201" s="162">
        <f t="shared" si="29"/>
        <v>0</v>
      </c>
      <c r="N201" s="110">
        <f>SUMIF('6,8 день'!$B$4:$B$55,продукты!$A201,'6,8 день'!$C$4:$C$55)</f>
        <v>0</v>
      </c>
      <c r="O201" s="167">
        <f t="shared" si="30"/>
        <v>0</v>
      </c>
      <c r="P201" s="111">
        <f t="shared" si="25"/>
        <v>0</v>
      </c>
      <c r="Q201" s="111">
        <f t="shared" si="31"/>
        <v>0</v>
      </c>
      <c r="T201" s="181"/>
    </row>
    <row r="202" spans="1:20" x14ac:dyDescent="0.2">
      <c r="A202" s="129" t="s">
        <v>61</v>
      </c>
      <c r="B202" s="124">
        <v>2.6</v>
      </c>
      <c r="C202" s="99">
        <v>9.4</v>
      </c>
      <c r="D202" s="99">
        <v>4.2</v>
      </c>
      <c r="E202" s="106">
        <v>115</v>
      </c>
      <c r="F202" s="107"/>
      <c r="H202" s="110">
        <f>SUMIF('1,3 день'!$B$4:$B$48,продукты!$A202,'1,3 день'!$C$4:$C$48)</f>
        <v>0</v>
      </c>
      <c r="I202" s="162">
        <f t="shared" si="27"/>
        <v>0</v>
      </c>
      <c r="J202" s="110">
        <f>SUMIF('2,4 день'!$B$4:$B$50,продукты!$A202,'2,4 день'!$C$4:$C$50)</f>
        <v>0</v>
      </c>
      <c r="K202" s="162">
        <f t="shared" si="28"/>
        <v>0</v>
      </c>
      <c r="L202" s="110">
        <f>SUMIF('5,7 день'!$B$4:$B$51,продукты!$A202,'5,7 день'!$C$4:$C$51)</f>
        <v>0</v>
      </c>
      <c r="M202" s="162">
        <f t="shared" si="29"/>
        <v>0</v>
      </c>
      <c r="N202" s="110">
        <f>SUMIF('6,8 день'!$B$4:$B$55,продукты!$A202,'6,8 день'!$C$4:$C$55)</f>
        <v>0</v>
      </c>
      <c r="O202" s="167">
        <f t="shared" si="30"/>
        <v>0</v>
      </c>
      <c r="P202" s="111">
        <f t="shared" si="25"/>
        <v>0</v>
      </c>
      <c r="Q202" s="111">
        <f t="shared" si="31"/>
        <v>0</v>
      </c>
      <c r="T202" s="181"/>
    </row>
    <row r="203" spans="1:20" x14ac:dyDescent="0.2">
      <c r="A203" s="129" t="s">
        <v>62</v>
      </c>
      <c r="B203" s="124">
        <v>2</v>
      </c>
      <c r="C203" s="99">
        <v>32.9</v>
      </c>
      <c r="D203" s="99">
        <v>3</v>
      </c>
      <c r="E203" s="106">
        <v>326</v>
      </c>
      <c r="F203" s="107"/>
      <c r="H203" s="110">
        <f>SUMIF('1,3 день'!$B$4:$B$48,продукты!$A203,'1,3 день'!$C$4:$C$48)</f>
        <v>0</v>
      </c>
      <c r="I203" s="162">
        <f t="shared" si="27"/>
        <v>0</v>
      </c>
      <c r="J203" s="110">
        <f>SUMIF('2,4 день'!$B$4:$B$50,продукты!$A203,'2,4 день'!$C$4:$C$50)</f>
        <v>0</v>
      </c>
      <c r="K203" s="162">
        <f t="shared" si="28"/>
        <v>0</v>
      </c>
      <c r="L203" s="110">
        <f>SUMIF('5,7 день'!$B$4:$B$51,продукты!$A203,'5,7 день'!$C$4:$C$51)</f>
        <v>0</v>
      </c>
      <c r="M203" s="162">
        <f t="shared" si="29"/>
        <v>0</v>
      </c>
      <c r="N203" s="110">
        <f>SUMIF('6,8 день'!$B$4:$B$55,продукты!$A203,'6,8 день'!$C$4:$C$55)</f>
        <v>0</v>
      </c>
      <c r="O203" s="167">
        <f t="shared" si="30"/>
        <v>0</v>
      </c>
      <c r="P203" s="111">
        <f t="shared" si="25"/>
        <v>0</v>
      </c>
      <c r="Q203" s="111">
        <f t="shared" si="31"/>
        <v>0</v>
      </c>
      <c r="T203" s="181"/>
    </row>
    <row r="204" spans="1:20" x14ac:dyDescent="0.2">
      <c r="A204" s="129" t="s">
        <v>64</v>
      </c>
      <c r="B204" s="124">
        <v>6.2</v>
      </c>
      <c r="C204" s="99">
        <v>18.2</v>
      </c>
      <c r="D204" s="99">
        <v>45.9</v>
      </c>
      <c r="E204" s="106">
        <v>383</v>
      </c>
      <c r="F204" s="107"/>
      <c r="H204" s="110">
        <f>SUMIF('1,3 день'!$B$4:$B$48,продукты!$A204,'1,3 день'!$C$4:$C$48)</f>
        <v>0</v>
      </c>
      <c r="I204" s="162">
        <f t="shared" si="27"/>
        <v>0</v>
      </c>
      <c r="J204" s="110">
        <f>SUMIF('2,4 день'!$B$4:$B$50,продукты!$A204,'2,4 день'!$C$4:$C$50)</f>
        <v>0</v>
      </c>
      <c r="K204" s="162">
        <f t="shared" si="28"/>
        <v>0</v>
      </c>
      <c r="L204" s="110">
        <f>SUMIF('5,7 день'!$B$4:$B$51,продукты!$A204,'5,7 день'!$C$4:$C$51)</f>
        <v>0</v>
      </c>
      <c r="M204" s="162">
        <f t="shared" si="29"/>
        <v>0</v>
      </c>
      <c r="N204" s="110">
        <f>SUMIF('6,8 день'!$B$4:$B$55,продукты!$A204,'6,8 день'!$C$4:$C$55)</f>
        <v>0</v>
      </c>
      <c r="O204" s="167">
        <f t="shared" si="30"/>
        <v>0</v>
      </c>
      <c r="P204" s="111">
        <f t="shared" si="25"/>
        <v>0</v>
      </c>
      <c r="Q204" s="111">
        <f t="shared" si="31"/>
        <v>0</v>
      </c>
      <c r="T204" s="181"/>
    </row>
    <row r="205" spans="1:20" x14ac:dyDescent="0.2">
      <c r="A205" s="129" t="s">
        <v>63</v>
      </c>
      <c r="B205" s="124">
        <v>16.899999999999999</v>
      </c>
      <c r="C205" s="99">
        <v>40.6</v>
      </c>
      <c r="D205" s="99">
        <v>28.9</v>
      </c>
      <c r="E205" s="106">
        <v>566</v>
      </c>
      <c r="F205" s="107"/>
      <c r="G205" s="7">
        <v>0.94</v>
      </c>
      <c r="H205" s="110">
        <f>SUMIF('1,3 день'!$B$4:$B$48,продукты!$A205,'1,3 день'!$C$4:$C$48)</f>
        <v>0</v>
      </c>
      <c r="I205" s="162">
        <f t="shared" si="27"/>
        <v>0</v>
      </c>
      <c r="J205" s="110">
        <f>SUMIF('2,4 день'!$B$4:$B$50,продукты!$A205,'2,4 день'!$C$4:$C$50)</f>
        <v>0</v>
      </c>
      <c r="K205" s="162">
        <f t="shared" si="28"/>
        <v>0</v>
      </c>
      <c r="L205" s="110">
        <f>SUMIF('5,7 день'!$B$4:$B$51,продукты!$A205,'5,7 день'!$C$4:$C$51)</f>
        <v>0</v>
      </c>
      <c r="M205" s="162">
        <f t="shared" si="29"/>
        <v>0</v>
      </c>
      <c r="N205" s="110">
        <f>SUMIF('6,8 день'!$B$4:$B$55,продукты!$A205,'6,8 день'!$C$4:$C$55)</f>
        <v>0</v>
      </c>
      <c r="O205" s="167">
        <f t="shared" si="30"/>
        <v>0</v>
      </c>
      <c r="P205" s="111">
        <f t="shared" si="25"/>
        <v>0</v>
      </c>
      <c r="Q205" s="111">
        <f t="shared" si="31"/>
        <v>0</v>
      </c>
      <c r="T205" s="181"/>
    </row>
    <row r="206" spans="1:20" x14ac:dyDescent="0.2">
      <c r="A206" s="129" t="s">
        <v>65</v>
      </c>
      <c r="B206" s="124">
        <v>2.1</v>
      </c>
      <c r="C206" s="99">
        <v>28.2</v>
      </c>
      <c r="D206" s="99">
        <v>3.1</v>
      </c>
      <c r="E206" s="106">
        <v>284</v>
      </c>
      <c r="F206" s="107"/>
      <c r="H206" s="110">
        <f>SUMIF('1,3 день'!$B$4:$B$48,продукты!$A206,'1,3 день'!$C$4:$C$48)</f>
        <v>0</v>
      </c>
      <c r="I206" s="162">
        <f t="shared" si="27"/>
        <v>0</v>
      </c>
      <c r="J206" s="110">
        <f>SUMIF('2,4 день'!$B$4:$B$50,продукты!$A206,'2,4 день'!$C$4:$C$50)</f>
        <v>0</v>
      </c>
      <c r="K206" s="162">
        <f t="shared" si="28"/>
        <v>0</v>
      </c>
      <c r="L206" s="110">
        <f>SUMIF('5,7 день'!$B$4:$B$51,продукты!$A206,'5,7 день'!$C$4:$C$51)</f>
        <v>0</v>
      </c>
      <c r="M206" s="162">
        <f t="shared" si="29"/>
        <v>0</v>
      </c>
      <c r="N206" s="110">
        <f>SUMIF('6,8 день'!$B$4:$B$55,продукты!$A206,'6,8 день'!$C$4:$C$55)</f>
        <v>0</v>
      </c>
      <c r="O206" s="167">
        <f t="shared" si="30"/>
        <v>0</v>
      </c>
      <c r="P206" s="111">
        <f t="shared" ref="P206:P274" si="32">I206+K206+M206+O206</f>
        <v>0</v>
      </c>
      <c r="Q206" s="111">
        <f t="shared" si="31"/>
        <v>0</v>
      </c>
      <c r="T206" s="181"/>
    </row>
    <row r="207" spans="1:20" x14ac:dyDescent="0.2">
      <c r="A207" s="129" t="s">
        <v>307</v>
      </c>
      <c r="B207" s="124">
        <v>12</v>
      </c>
      <c r="C207" s="99">
        <v>2</v>
      </c>
      <c r="D207" s="99">
        <v>63</v>
      </c>
      <c r="E207" s="106">
        <v>250</v>
      </c>
      <c r="F207" s="107"/>
      <c r="H207" s="110">
        <f>SUMIF('1,3 день'!$B$4:$B$48,продукты!$A207,'1,3 день'!$C$4:$C$48)</f>
        <v>0</v>
      </c>
      <c r="I207" s="162">
        <f t="shared" si="27"/>
        <v>0</v>
      </c>
      <c r="J207" s="110">
        <f>SUMIF('2,4 день'!$B$4:$B$50,продукты!$A207,'2,4 день'!$C$4:$C$50)</f>
        <v>5</v>
      </c>
      <c r="K207" s="162">
        <f t="shared" si="28"/>
        <v>5</v>
      </c>
      <c r="L207" s="110">
        <f>SUMIF('5,7 день'!$B$4:$B$51,продукты!$A207,'5,7 день'!$C$4:$C$51)</f>
        <v>5</v>
      </c>
      <c r="M207" s="162">
        <f t="shared" si="29"/>
        <v>5</v>
      </c>
      <c r="N207" s="110">
        <f>SUMIF('6,8 день'!$B$4:$B$55,продукты!$A207,'6,8 день'!$C$4:$C$55)</f>
        <v>10</v>
      </c>
      <c r="O207" s="167">
        <f t="shared" si="30"/>
        <v>10</v>
      </c>
      <c r="P207" s="111">
        <f t="shared" ref="P207" si="33">I207+K207+M207+O207</f>
        <v>20</v>
      </c>
      <c r="Q207" s="111">
        <f t="shared" si="31"/>
        <v>160</v>
      </c>
      <c r="R207" s="2">
        <v>200</v>
      </c>
      <c r="S207" s="199">
        <f>Q207/R207</f>
        <v>0.8</v>
      </c>
      <c r="T207" s="181"/>
    </row>
    <row r="208" spans="1:20" x14ac:dyDescent="0.2">
      <c r="A208" s="129" t="s">
        <v>242</v>
      </c>
      <c r="B208" s="124">
        <v>0.5</v>
      </c>
      <c r="C208" s="99">
        <v>0</v>
      </c>
      <c r="D208" s="99">
        <v>10.5</v>
      </c>
      <c r="E208" s="106">
        <v>44</v>
      </c>
      <c r="F208" s="107"/>
      <c r="H208" s="110">
        <f>SUMIF('1,3 день'!$B$4:$B$48,продукты!$A208,'1,3 день'!$C$4:$C$48)</f>
        <v>0</v>
      </c>
      <c r="I208" s="162">
        <f t="shared" si="27"/>
        <v>0</v>
      </c>
      <c r="J208" s="110">
        <f>SUMIF('2,4 день'!$B$4:$B$50,продукты!$A208,'2,4 день'!$C$4:$C$50)</f>
        <v>0</v>
      </c>
      <c r="K208" s="162">
        <f t="shared" ref="K208:K241" si="34">J208*$J$277</f>
        <v>0</v>
      </c>
      <c r="L208" s="110">
        <f>SUMIF('5,7 день'!$B$4:$B$51,продукты!$A208,'5,7 день'!$C$4:$C$51)</f>
        <v>0</v>
      </c>
      <c r="M208" s="162">
        <f t="shared" si="29"/>
        <v>0</v>
      </c>
      <c r="N208" s="110">
        <f>SUMIF('6,8 день'!$B$4:$B$55,продукты!$A208,'6,8 день'!$C$4:$C$55)</f>
        <v>0</v>
      </c>
      <c r="O208" s="167">
        <f t="shared" si="30"/>
        <v>0</v>
      </c>
      <c r="P208" s="111">
        <f t="shared" si="32"/>
        <v>0</v>
      </c>
      <c r="Q208" s="111">
        <f t="shared" si="31"/>
        <v>0</v>
      </c>
      <c r="T208" s="181"/>
    </row>
    <row r="209" spans="1:20" x14ac:dyDescent="0.2">
      <c r="A209" s="129" t="s">
        <v>241</v>
      </c>
      <c r="B209" s="124">
        <v>0.7</v>
      </c>
      <c r="C209" s="99">
        <v>0</v>
      </c>
      <c r="D209" s="99">
        <v>9.8000000000000007</v>
      </c>
      <c r="E209" s="106">
        <v>43</v>
      </c>
      <c r="F209" s="107"/>
      <c r="H209" s="110">
        <f>SUMIF('1,3 день'!$B$4:$B$48,продукты!$A209,'1,3 день'!$C$4:$C$48)</f>
        <v>0</v>
      </c>
      <c r="I209" s="162">
        <f t="shared" si="27"/>
        <v>0</v>
      </c>
      <c r="J209" s="110">
        <f>SUMIF('2,4 день'!$B$4:$B$50,продукты!$A209,'2,4 день'!$C$4:$C$50)</f>
        <v>0</v>
      </c>
      <c r="K209" s="162">
        <f t="shared" si="34"/>
        <v>0</v>
      </c>
      <c r="L209" s="110">
        <f>SUMIF('5,7 день'!$B$4:$B$51,продукты!$A209,'5,7 день'!$C$4:$C$51)</f>
        <v>0</v>
      </c>
      <c r="M209" s="162">
        <f t="shared" si="29"/>
        <v>0</v>
      </c>
      <c r="N209" s="110">
        <f>SUMIF('6,8 день'!$B$4:$B$55,продукты!$A209,'6,8 день'!$C$4:$C$55)</f>
        <v>0</v>
      </c>
      <c r="O209" s="167">
        <f t="shared" si="30"/>
        <v>0</v>
      </c>
      <c r="P209" s="111">
        <f t="shared" si="32"/>
        <v>0</v>
      </c>
      <c r="Q209" s="111">
        <f t="shared" si="31"/>
        <v>0</v>
      </c>
      <c r="T209" s="181"/>
    </row>
    <row r="210" spans="1:20" x14ac:dyDescent="0.2">
      <c r="A210" s="129" t="s">
        <v>273</v>
      </c>
      <c r="B210" s="124">
        <v>0.4</v>
      </c>
      <c r="C210" s="99">
        <v>0</v>
      </c>
      <c r="D210" s="99">
        <v>18.2</v>
      </c>
      <c r="E210" s="106">
        <v>74</v>
      </c>
      <c r="F210" s="107"/>
      <c r="H210" s="110">
        <f>SUMIF('1,3 день'!$B$4:$B$48,продукты!$A210,'1,3 день'!$C$4:$C$48)</f>
        <v>0</v>
      </c>
      <c r="I210" s="162">
        <f t="shared" si="27"/>
        <v>0</v>
      </c>
      <c r="J210" s="110">
        <f>SUMIF('2,4 день'!$B$4:$B$50,продукты!$A210,'2,4 день'!$C$4:$C$50)</f>
        <v>0</v>
      </c>
      <c r="K210" s="162">
        <f t="shared" si="34"/>
        <v>0</v>
      </c>
      <c r="L210" s="110">
        <f>SUMIF('5,7 день'!$B$4:$B$51,продукты!$A210,'5,7 день'!$C$4:$C$51)</f>
        <v>0</v>
      </c>
      <c r="M210" s="162">
        <f t="shared" si="29"/>
        <v>0</v>
      </c>
      <c r="N210" s="110">
        <f>SUMIF('6,8 день'!$B$4:$B$55,продукты!$A210,'6,8 день'!$C$4:$C$55)</f>
        <v>0</v>
      </c>
      <c r="O210" s="167">
        <f t="shared" si="30"/>
        <v>0</v>
      </c>
      <c r="P210" s="111">
        <f t="shared" si="32"/>
        <v>0</v>
      </c>
      <c r="Q210" s="111">
        <f t="shared" si="31"/>
        <v>0</v>
      </c>
      <c r="T210" s="181"/>
    </row>
    <row r="211" spans="1:20" x14ac:dyDescent="0.2">
      <c r="A211" s="129" t="s">
        <v>271</v>
      </c>
      <c r="B211" s="124">
        <v>0.9</v>
      </c>
      <c r="C211" s="99">
        <v>0</v>
      </c>
      <c r="D211" s="99">
        <v>3.1</v>
      </c>
      <c r="E211" s="106">
        <v>16</v>
      </c>
      <c r="F211" s="107"/>
      <c r="H211" s="110">
        <f>SUMIF('1,3 день'!$B$4:$B$48,продукты!$A211,'1,3 день'!$C$4:$C$48)</f>
        <v>0</v>
      </c>
      <c r="I211" s="162">
        <f t="shared" si="27"/>
        <v>0</v>
      </c>
      <c r="J211" s="110">
        <f>SUMIF('2,4 день'!$B$4:$B$50,продукты!$A211,'2,4 день'!$C$4:$C$50)</f>
        <v>0</v>
      </c>
      <c r="K211" s="162">
        <f t="shared" si="34"/>
        <v>0</v>
      </c>
      <c r="L211" s="110">
        <f>SUMIF('5,7 день'!$B$4:$B$51,продукты!$A211,'5,7 день'!$C$4:$C$51)</f>
        <v>0</v>
      </c>
      <c r="M211" s="162">
        <f t="shared" si="29"/>
        <v>0</v>
      </c>
      <c r="N211" s="110">
        <f>SUMIF('6,8 день'!$B$4:$B$55,продукты!$A211,'6,8 день'!$C$4:$C$55)</f>
        <v>0</v>
      </c>
      <c r="O211" s="167">
        <f t="shared" si="30"/>
        <v>0</v>
      </c>
      <c r="P211" s="111">
        <f t="shared" si="32"/>
        <v>0</v>
      </c>
      <c r="Q211" s="111">
        <f t="shared" si="31"/>
        <v>0</v>
      </c>
      <c r="T211" s="181"/>
    </row>
    <row r="212" spans="1:20" x14ac:dyDescent="0.2">
      <c r="A212" s="129" t="s">
        <v>272</v>
      </c>
      <c r="B212" s="124">
        <v>0.3</v>
      </c>
      <c r="C212" s="99">
        <v>0</v>
      </c>
      <c r="D212" s="99">
        <v>10.6</v>
      </c>
      <c r="E212" s="106">
        <v>44</v>
      </c>
      <c r="F212" s="107"/>
      <c r="H212" s="110">
        <f>SUMIF('1,3 день'!$B$4:$B$48,продукты!$A212,'1,3 день'!$C$4:$C$48)</f>
        <v>0</v>
      </c>
      <c r="I212" s="162">
        <f t="shared" si="27"/>
        <v>0</v>
      </c>
      <c r="J212" s="110">
        <f>SUMIF('2,4 день'!$B$4:$B$50,продукты!$A212,'2,4 день'!$C$4:$C$50)</f>
        <v>0</v>
      </c>
      <c r="K212" s="162">
        <f t="shared" si="34"/>
        <v>0</v>
      </c>
      <c r="L212" s="110">
        <f>SUMIF('5,7 день'!$B$4:$B$51,продукты!$A212,'5,7 день'!$C$4:$C$51)</f>
        <v>0</v>
      </c>
      <c r="M212" s="162">
        <f t="shared" si="29"/>
        <v>0</v>
      </c>
      <c r="N212" s="110">
        <f>SUMIF('6,8 день'!$B$4:$B$55,продукты!$A212,'6,8 день'!$C$4:$C$55)</f>
        <v>0</v>
      </c>
      <c r="O212" s="167">
        <f t="shared" si="30"/>
        <v>0</v>
      </c>
      <c r="P212" s="111">
        <f t="shared" si="32"/>
        <v>0</v>
      </c>
      <c r="Q212" s="111">
        <f t="shared" si="31"/>
        <v>0</v>
      </c>
      <c r="T212" s="181"/>
    </row>
    <row r="213" spans="1:20" x14ac:dyDescent="0.2">
      <c r="A213" s="129" t="s">
        <v>97</v>
      </c>
      <c r="B213" s="124">
        <v>15</v>
      </c>
      <c r="C213" s="99">
        <v>3.5</v>
      </c>
      <c r="D213" s="99">
        <v>0</v>
      </c>
      <c r="E213" s="106">
        <v>94</v>
      </c>
      <c r="F213" s="107"/>
      <c r="H213" s="110">
        <f>SUMIF('1,3 день'!$B$4:$B$48,продукты!$A213,'1,3 день'!$C$4:$C$48)</f>
        <v>0</v>
      </c>
      <c r="I213" s="162">
        <f t="shared" si="27"/>
        <v>0</v>
      </c>
      <c r="J213" s="110">
        <f>SUMIF('2,4 день'!$B$4:$B$50,продукты!$A213,'2,4 день'!$C$4:$C$50)</f>
        <v>0</v>
      </c>
      <c r="K213" s="162">
        <f t="shared" si="34"/>
        <v>0</v>
      </c>
      <c r="L213" s="110">
        <f>SUMIF('5,7 день'!$B$4:$B$51,продукты!$A213,'5,7 день'!$C$4:$C$51)</f>
        <v>0</v>
      </c>
      <c r="M213" s="162">
        <f t="shared" si="29"/>
        <v>0</v>
      </c>
      <c r="N213" s="110">
        <f>SUMIF('6,8 день'!$B$4:$B$55,продукты!$A213,'6,8 день'!$C$4:$C$55)</f>
        <v>0</v>
      </c>
      <c r="O213" s="167">
        <f t="shared" si="30"/>
        <v>0</v>
      </c>
      <c r="P213" s="111">
        <f t="shared" si="32"/>
        <v>0</v>
      </c>
      <c r="Q213" s="111">
        <f t="shared" si="31"/>
        <v>0</v>
      </c>
      <c r="T213" s="181"/>
    </row>
    <row r="214" spans="1:20" x14ac:dyDescent="0.2">
      <c r="A214" s="129" t="s">
        <v>138</v>
      </c>
      <c r="B214" s="124">
        <v>16</v>
      </c>
      <c r="C214" s="99">
        <v>10.6</v>
      </c>
      <c r="D214" s="99">
        <v>0</v>
      </c>
      <c r="E214" s="106">
        <v>16</v>
      </c>
      <c r="F214" s="107"/>
      <c r="H214" s="110">
        <f>SUMIF('1,3 день'!$B$4:$B$48,продукты!$A214,'1,3 день'!$C$4:$C$48)</f>
        <v>0</v>
      </c>
      <c r="I214" s="162">
        <f t="shared" si="27"/>
        <v>0</v>
      </c>
      <c r="J214" s="110">
        <f>SUMIF('2,4 день'!$B$4:$B$50,продукты!$A214,'2,4 день'!$C$4:$C$50)</f>
        <v>0</v>
      </c>
      <c r="K214" s="162">
        <f t="shared" si="34"/>
        <v>0</v>
      </c>
      <c r="L214" s="110">
        <f>SUMIF('5,7 день'!$B$4:$B$51,продукты!$A214,'5,7 день'!$C$4:$C$51)</f>
        <v>0</v>
      </c>
      <c r="M214" s="162">
        <f t="shared" si="29"/>
        <v>0</v>
      </c>
      <c r="N214" s="110">
        <f>SUMIF('6,8 день'!$B$4:$B$55,продукты!$A214,'6,8 день'!$C$4:$C$55)</f>
        <v>0</v>
      </c>
      <c r="O214" s="167">
        <f t="shared" si="30"/>
        <v>0</v>
      </c>
      <c r="P214" s="111">
        <f t="shared" si="32"/>
        <v>0</v>
      </c>
      <c r="Q214" s="111">
        <f t="shared" si="31"/>
        <v>0</v>
      </c>
      <c r="T214" s="181"/>
    </row>
    <row r="215" spans="1:20" x14ac:dyDescent="0.2">
      <c r="A215" s="129" t="s">
        <v>162</v>
      </c>
      <c r="B215" s="124">
        <v>11.9</v>
      </c>
      <c r="C215" s="99">
        <v>6</v>
      </c>
      <c r="D215" s="99">
        <v>4.3</v>
      </c>
      <c r="E215" s="106">
        <v>122</v>
      </c>
      <c r="F215" s="107"/>
      <c r="H215" s="110">
        <f>SUMIF('1,3 день'!$B$4:$B$48,продукты!$A215,'1,3 день'!$C$4:$C$48)</f>
        <v>0</v>
      </c>
      <c r="I215" s="162">
        <f t="shared" si="27"/>
        <v>0</v>
      </c>
      <c r="J215" s="110">
        <f>SUMIF('2,4 день'!$B$4:$B$50,продукты!$A215,'2,4 день'!$C$4:$C$50)</f>
        <v>0</v>
      </c>
      <c r="K215" s="162">
        <f t="shared" si="34"/>
        <v>0</v>
      </c>
      <c r="L215" s="110">
        <f>SUMIF('5,7 день'!$B$4:$B$51,продукты!$A215,'5,7 день'!$C$4:$C$51)</f>
        <v>0</v>
      </c>
      <c r="M215" s="162">
        <f t="shared" si="29"/>
        <v>0</v>
      </c>
      <c r="N215" s="110">
        <f>SUMIF('6,8 день'!$B$4:$B$55,продукты!$A215,'6,8 день'!$C$4:$C$55)</f>
        <v>0</v>
      </c>
      <c r="O215" s="167">
        <f t="shared" si="30"/>
        <v>0</v>
      </c>
      <c r="P215" s="111">
        <f t="shared" si="32"/>
        <v>0</v>
      </c>
      <c r="Q215" s="111">
        <f t="shared" si="31"/>
        <v>0</v>
      </c>
      <c r="T215" s="181"/>
    </row>
    <row r="216" spans="1:20" x14ac:dyDescent="0.2">
      <c r="A216" s="129" t="s">
        <v>105</v>
      </c>
      <c r="B216" s="124">
        <v>11.7</v>
      </c>
      <c r="C216" s="99">
        <v>13.5</v>
      </c>
      <c r="D216" s="99">
        <v>5.5</v>
      </c>
      <c r="E216" s="106">
        <v>156</v>
      </c>
      <c r="F216" s="107"/>
      <c r="H216" s="110">
        <f>SUMIF('1,3 день'!$B$4:$B$48,продукты!$A216,'1,3 день'!$C$4:$C$48)</f>
        <v>0</v>
      </c>
      <c r="I216" s="162">
        <f t="shared" si="27"/>
        <v>0</v>
      </c>
      <c r="J216" s="110">
        <f>SUMIF('2,4 день'!$B$4:$B$50,продукты!$A216,'2,4 день'!$C$4:$C$50)</f>
        <v>0</v>
      </c>
      <c r="K216" s="162">
        <f t="shared" si="34"/>
        <v>0</v>
      </c>
      <c r="L216" s="110">
        <f>SUMIF('5,7 день'!$B$4:$B$51,продукты!$A216,'5,7 день'!$C$4:$C$51)</f>
        <v>0</v>
      </c>
      <c r="M216" s="162">
        <f t="shared" si="29"/>
        <v>0</v>
      </c>
      <c r="N216" s="110">
        <f>SUMIF('6,8 день'!$B$4:$B$55,продукты!$A216,'6,8 день'!$C$4:$C$55)</f>
        <v>0</v>
      </c>
      <c r="O216" s="167">
        <f t="shared" si="30"/>
        <v>0</v>
      </c>
      <c r="P216" s="111">
        <f t="shared" si="32"/>
        <v>0</v>
      </c>
      <c r="Q216" s="111">
        <f t="shared" si="31"/>
        <v>0</v>
      </c>
      <c r="T216" s="181"/>
    </row>
    <row r="217" spans="1:20" x14ac:dyDescent="0.2">
      <c r="A217" s="129" t="s">
        <v>147</v>
      </c>
      <c r="B217" s="124">
        <v>19</v>
      </c>
      <c r="C217" s="99">
        <v>22.2</v>
      </c>
      <c r="D217" s="99">
        <v>0</v>
      </c>
      <c r="E217" s="106">
        <v>286</v>
      </c>
      <c r="F217" s="107"/>
      <c r="H217" s="110">
        <f>SUMIF('1,3 день'!$B$4:$B$48,продукты!$A217,'1,3 день'!$C$4:$C$48)</f>
        <v>0</v>
      </c>
      <c r="I217" s="162">
        <f t="shared" si="27"/>
        <v>0</v>
      </c>
      <c r="J217" s="110">
        <f>SUMIF('2,4 день'!$B$4:$B$50,продукты!$A217,'2,4 день'!$C$4:$C$50)</f>
        <v>0</v>
      </c>
      <c r="K217" s="162">
        <f t="shared" si="34"/>
        <v>0</v>
      </c>
      <c r="L217" s="110">
        <f>SUMIF('5,7 день'!$B$4:$B$51,продукты!$A217,'5,7 день'!$C$4:$C$51)</f>
        <v>0</v>
      </c>
      <c r="M217" s="162">
        <f t="shared" si="29"/>
        <v>0</v>
      </c>
      <c r="N217" s="110">
        <f>SUMIF('6,8 день'!$B$4:$B$55,продукты!$A217,'6,8 день'!$C$4:$C$55)</f>
        <v>0</v>
      </c>
      <c r="O217" s="167">
        <f t="shared" si="30"/>
        <v>0</v>
      </c>
      <c r="P217" s="111">
        <f t="shared" si="32"/>
        <v>0</v>
      </c>
      <c r="Q217" s="111">
        <f t="shared" si="31"/>
        <v>0</v>
      </c>
      <c r="T217" s="181"/>
    </row>
    <row r="218" spans="1:20" x14ac:dyDescent="0.2">
      <c r="A218" s="129" t="s">
        <v>159</v>
      </c>
      <c r="B218" s="125">
        <v>22.8</v>
      </c>
      <c r="C218" s="99">
        <v>2.4</v>
      </c>
      <c r="D218" s="99">
        <v>0</v>
      </c>
      <c r="E218" s="106">
        <v>116</v>
      </c>
      <c r="F218" s="107"/>
      <c r="H218" s="110">
        <f>SUMIF('1,3 день'!$B$4:$B$48,продукты!$A218,'1,3 день'!$C$4:$C$48)</f>
        <v>0</v>
      </c>
      <c r="I218" s="162">
        <f t="shared" si="27"/>
        <v>0</v>
      </c>
      <c r="J218" s="110">
        <f>SUMIF('2,4 день'!$B$4:$B$50,продукты!$A218,'2,4 день'!$C$4:$C$50)</f>
        <v>0</v>
      </c>
      <c r="K218" s="162">
        <f t="shared" si="34"/>
        <v>0</v>
      </c>
      <c r="L218" s="110">
        <f>SUMIF('5,7 день'!$B$4:$B$51,продукты!$A218,'5,7 день'!$C$4:$C$51)</f>
        <v>0</v>
      </c>
      <c r="M218" s="162">
        <f t="shared" si="29"/>
        <v>0</v>
      </c>
      <c r="N218" s="110">
        <f>SUMIF('6,8 день'!$B$4:$B$55,продукты!$A218,'6,8 день'!$C$4:$C$55)</f>
        <v>0</v>
      </c>
      <c r="O218" s="167">
        <f t="shared" si="30"/>
        <v>0</v>
      </c>
      <c r="P218" s="111">
        <f t="shared" si="32"/>
        <v>0</v>
      </c>
      <c r="Q218" s="111">
        <f t="shared" si="31"/>
        <v>0</v>
      </c>
      <c r="T218" s="181"/>
    </row>
    <row r="219" spans="1:20" x14ac:dyDescent="0.2">
      <c r="A219" s="129" t="s">
        <v>163</v>
      </c>
      <c r="B219" s="124">
        <v>12.9</v>
      </c>
      <c r="C219" s="99">
        <v>5</v>
      </c>
      <c r="D219" s="99">
        <v>3.7</v>
      </c>
      <c r="E219" s="106">
        <v>115</v>
      </c>
      <c r="F219" s="107"/>
      <c r="H219" s="110">
        <f>SUMIF('1,3 день'!$B$4:$B$48,продукты!$A219,'1,3 день'!$C$4:$C$48)</f>
        <v>0</v>
      </c>
      <c r="I219" s="162">
        <f t="shared" si="27"/>
        <v>0</v>
      </c>
      <c r="J219" s="110">
        <f>SUMIF('2,4 день'!$B$4:$B$50,продукты!$A219,'2,4 день'!$C$4:$C$50)</f>
        <v>0</v>
      </c>
      <c r="K219" s="162">
        <f t="shared" si="34"/>
        <v>0</v>
      </c>
      <c r="L219" s="110">
        <f>SUMIF('5,7 день'!$B$4:$B$51,продукты!$A219,'5,7 день'!$C$4:$C$51)</f>
        <v>0</v>
      </c>
      <c r="M219" s="162">
        <f t="shared" si="29"/>
        <v>0</v>
      </c>
      <c r="N219" s="110">
        <f>SUMIF('6,8 день'!$B$4:$B$55,продукты!$A219,'6,8 день'!$C$4:$C$55)</f>
        <v>0</v>
      </c>
      <c r="O219" s="167">
        <f t="shared" si="30"/>
        <v>0</v>
      </c>
      <c r="P219" s="111">
        <f t="shared" si="32"/>
        <v>0</v>
      </c>
      <c r="Q219" s="111">
        <f t="shared" si="31"/>
        <v>0</v>
      </c>
      <c r="T219" s="181"/>
    </row>
    <row r="220" spans="1:20" x14ac:dyDescent="0.2">
      <c r="A220" s="129" t="s">
        <v>128</v>
      </c>
      <c r="B220" s="124">
        <v>16</v>
      </c>
      <c r="C220" s="99">
        <v>1</v>
      </c>
      <c r="D220" s="99">
        <v>0</v>
      </c>
      <c r="E220" s="106">
        <v>72</v>
      </c>
      <c r="F220" s="107"/>
      <c r="H220" s="110">
        <f>SUMIF('1,3 день'!$B$4:$B$48,продукты!$A220,'1,3 день'!$C$4:$C$48)</f>
        <v>0</v>
      </c>
      <c r="I220" s="162">
        <f t="shared" si="27"/>
        <v>0</v>
      </c>
      <c r="J220" s="110">
        <f>SUMIF('2,4 день'!$B$4:$B$50,продукты!$A220,'2,4 день'!$C$4:$C$50)</f>
        <v>0</v>
      </c>
      <c r="K220" s="162">
        <f t="shared" si="34"/>
        <v>0</v>
      </c>
      <c r="L220" s="110">
        <f>SUMIF('5,7 день'!$B$4:$B$51,продукты!$A220,'5,7 день'!$C$4:$C$51)</f>
        <v>0</v>
      </c>
      <c r="M220" s="162">
        <f t="shared" si="29"/>
        <v>0</v>
      </c>
      <c r="N220" s="110">
        <f>SUMIF('6,8 день'!$B$4:$B$55,продукты!$A220,'6,8 день'!$C$4:$C$55)</f>
        <v>0</v>
      </c>
      <c r="O220" s="167">
        <f t="shared" si="30"/>
        <v>0</v>
      </c>
      <c r="P220" s="111">
        <f t="shared" si="32"/>
        <v>0</v>
      </c>
      <c r="Q220" s="111">
        <f t="shared" si="31"/>
        <v>0</v>
      </c>
      <c r="T220" s="181"/>
    </row>
    <row r="221" spans="1:20" x14ac:dyDescent="0.2">
      <c r="A221" s="129" t="s">
        <v>280</v>
      </c>
      <c r="B221" s="124">
        <v>8</v>
      </c>
      <c r="C221" s="104">
        <v>115</v>
      </c>
      <c r="D221" s="99">
        <v>40</v>
      </c>
      <c r="E221" s="106">
        <v>335</v>
      </c>
      <c r="F221" s="107">
        <v>40</v>
      </c>
      <c r="G221" s="7">
        <v>0.66</v>
      </c>
      <c r="H221" s="110">
        <f>SUMIF('1,3 день'!$B$4:$B$48,продукты!$A221,'1,3 день'!$C$4:$C$48)</f>
        <v>0</v>
      </c>
      <c r="I221" s="162">
        <f t="shared" si="27"/>
        <v>0</v>
      </c>
      <c r="J221" s="110">
        <f>SUMIF('2,4 день'!$B$4:$B$50,продукты!$A221,'2,4 день'!$C$4:$C$50)</f>
        <v>0</v>
      </c>
      <c r="K221" s="162">
        <f t="shared" si="34"/>
        <v>0</v>
      </c>
      <c r="L221" s="110">
        <f>SUMIF('5,7 день'!$B$4:$B$51,продукты!$A221,'5,7 день'!$C$4:$C$51)</f>
        <v>0</v>
      </c>
      <c r="M221" s="162">
        <f t="shared" si="29"/>
        <v>0</v>
      </c>
      <c r="N221" s="110">
        <f>SUMIF('6,8 день'!$B$4:$B$55,продукты!$A221,'6,8 день'!$C$4:$C$55)</f>
        <v>0</v>
      </c>
      <c r="O221" s="167">
        <f t="shared" si="30"/>
        <v>0</v>
      </c>
      <c r="P221" s="111">
        <f t="shared" si="32"/>
        <v>0</v>
      </c>
      <c r="Q221" s="111">
        <f t="shared" si="31"/>
        <v>0</v>
      </c>
      <c r="T221" s="183"/>
    </row>
    <row r="222" spans="1:20" x14ac:dyDescent="0.2">
      <c r="A222" s="129" t="s">
        <v>331</v>
      </c>
      <c r="B222" s="124">
        <v>15</v>
      </c>
      <c r="C222" s="200">
        <v>1</v>
      </c>
      <c r="D222" s="99">
        <v>64</v>
      </c>
      <c r="E222" s="106">
        <v>325</v>
      </c>
      <c r="F222" s="107">
        <v>20</v>
      </c>
      <c r="H222" s="110">
        <f>SUMIF('1,3 день'!$B$4:$B$48,продукты!$A222,'1,3 день'!$C$4:$C$48)</f>
        <v>0</v>
      </c>
      <c r="I222" s="162">
        <f t="shared" si="27"/>
        <v>0</v>
      </c>
      <c r="J222" s="110">
        <f>SUMIF('2,4 день'!$B$4:$B$50,продукты!$A222,'2,4 день'!$C$4:$C$50)</f>
        <v>0</v>
      </c>
      <c r="K222" s="162">
        <f t="shared" si="34"/>
        <v>0</v>
      </c>
      <c r="L222" s="110">
        <f>SUMIF('5,7 день'!$B$4:$B$51,продукты!$A222,'5,7 день'!$C$4:$C$51)</f>
        <v>0</v>
      </c>
      <c r="M222" s="162">
        <f t="shared" si="29"/>
        <v>0</v>
      </c>
      <c r="N222" s="110">
        <f>SUMIF('6,8 день'!$B$4:$B$55,продукты!$A222,'6,8 день'!$C$4:$C$55)</f>
        <v>20</v>
      </c>
      <c r="O222" s="167">
        <f t="shared" si="30"/>
        <v>20</v>
      </c>
      <c r="P222" s="111">
        <f t="shared" ref="P222" si="35">I222+K222+M222+O222</f>
        <v>20</v>
      </c>
      <c r="Q222" s="111">
        <f t="shared" si="31"/>
        <v>160</v>
      </c>
      <c r="R222" s="2">
        <v>70</v>
      </c>
      <c r="T222" s="183"/>
    </row>
    <row r="223" spans="1:20" x14ac:dyDescent="0.2">
      <c r="A223" s="129" t="s">
        <v>332</v>
      </c>
      <c r="B223" s="124">
        <v>14</v>
      </c>
      <c r="C223" s="200">
        <v>8</v>
      </c>
      <c r="D223" s="200">
        <v>58</v>
      </c>
      <c r="E223" s="209">
        <v>360</v>
      </c>
      <c r="F223" s="107">
        <v>20</v>
      </c>
      <c r="H223" s="110">
        <f>SUMIF('1,3 день'!$B$4:$B$48,продукты!$A223,'1,3 день'!$C$4:$C$48)</f>
        <v>0</v>
      </c>
      <c r="I223" s="162">
        <f t="shared" si="27"/>
        <v>0</v>
      </c>
      <c r="J223" s="110">
        <f>SUMIF('2,4 день'!$B$4:$B$50,продукты!$A223,'2,4 день'!$C$4:$C$50)</f>
        <v>20</v>
      </c>
      <c r="K223" s="162">
        <f t="shared" si="34"/>
        <v>20</v>
      </c>
      <c r="L223" s="110">
        <f>SUMIF('5,7 день'!$B$4:$B$51,продукты!$A223,'5,7 день'!$C$4:$C$51)</f>
        <v>0</v>
      </c>
      <c r="M223" s="162">
        <f t="shared" si="29"/>
        <v>0</v>
      </c>
      <c r="N223" s="110">
        <f>SUMIF('6,8 день'!$B$4:$B$55,продукты!$A223,'6,8 день'!$C$4:$C$55)</f>
        <v>0</v>
      </c>
      <c r="O223" s="167">
        <f t="shared" si="30"/>
        <v>0</v>
      </c>
      <c r="P223" s="111">
        <f t="shared" ref="P223" si="36">I223+K223+M223+O223</f>
        <v>20</v>
      </c>
      <c r="Q223" s="111">
        <f t="shared" si="31"/>
        <v>160</v>
      </c>
      <c r="R223" s="2">
        <v>70</v>
      </c>
      <c r="T223" s="183"/>
    </row>
    <row r="224" spans="1:20" x14ac:dyDescent="0.2">
      <c r="A224" s="129" t="s">
        <v>42</v>
      </c>
      <c r="B224" s="124">
        <v>10.1</v>
      </c>
      <c r="C224" s="99">
        <v>1</v>
      </c>
      <c r="D224" s="99">
        <v>69</v>
      </c>
      <c r="E224" s="106">
        <v>340</v>
      </c>
      <c r="F224" s="107">
        <v>35</v>
      </c>
      <c r="H224" s="110">
        <f>SUMIF('1,3 день'!$B$4:$B$48,продукты!$A224,'1,3 день'!$C$4:$C$48)</f>
        <v>0</v>
      </c>
      <c r="I224" s="162">
        <f t="shared" si="27"/>
        <v>0</v>
      </c>
      <c r="J224" s="110">
        <f>SUMIF('2,4 день'!$B$4:$B$50,продукты!$A224,'2,4 день'!$C$4:$C$50)</f>
        <v>0</v>
      </c>
      <c r="K224" s="162">
        <f t="shared" si="34"/>
        <v>0</v>
      </c>
      <c r="L224" s="110">
        <f>SUMIF('5,7 день'!$B$4:$B$51,продукты!$A224,'5,7 день'!$C$4:$C$51)</f>
        <v>0</v>
      </c>
      <c r="M224" s="162">
        <f t="shared" si="29"/>
        <v>0</v>
      </c>
      <c r="N224" s="110">
        <f>SUMIF('6,8 день'!$B$4:$B$55,продукты!$A224,'6,8 день'!$C$4:$C$55)</f>
        <v>0</v>
      </c>
      <c r="O224" s="167">
        <f t="shared" si="30"/>
        <v>0</v>
      </c>
      <c r="P224" s="111">
        <f t="shared" si="32"/>
        <v>0</v>
      </c>
      <c r="Q224" s="111">
        <f t="shared" si="31"/>
        <v>0</v>
      </c>
      <c r="T224" s="181"/>
    </row>
    <row r="225" spans="1:20" x14ac:dyDescent="0.2">
      <c r="A225" s="129" t="s">
        <v>41</v>
      </c>
      <c r="B225" s="124">
        <v>10.5</v>
      </c>
      <c r="C225" s="99">
        <v>1.2</v>
      </c>
      <c r="D225" s="99">
        <v>68.5</v>
      </c>
      <c r="E225" s="106">
        <v>335</v>
      </c>
      <c r="F225" s="107">
        <v>35</v>
      </c>
      <c r="H225" s="110">
        <f>SUMIF('1,3 день'!$B$4:$B$48,продукты!$A225,'1,3 день'!$C$4:$C$48)</f>
        <v>0</v>
      </c>
      <c r="I225" s="162">
        <f t="shared" si="27"/>
        <v>0</v>
      </c>
      <c r="J225" s="110">
        <f>SUMIF('2,4 день'!$B$4:$B$50,продукты!$A225,'2,4 день'!$C$4:$C$50)</f>
        <v>0</v>
      </c>
      <c r="K225" s="162">
        <f t="shared" si="34"/>
        <v>0</v>
      </c>
      <c r="L225" s="110">
        <f>SUMIF('5,7 день'!$B$4:$B$51,продукты!$A225,'5,7 день'!$C$4:$C$51)</f>
        <v>0</v>
      </c>
      <c r="M225" s="162">
        <f t="shared" si="29"/>
        <v>0</v>
      </c>
      <c r="N225" s="110">
        <f>SUMIF('6,8 день'!$B$4:$B$55,продукты!$A225,'6,8 день'!$C$4:$C$55)</f>
        <v>0</v>
      </c>
      <c r="O225" s="167">
        <f t="shared" si="30"/>
        <v>0</v>
      </c>
      <c r="P225" s="111">
        <f t="shared" si="32"/>
        <v>0</v>
      </c>
      <c r="Q225" s="111">
        <f t="shared" si="31"/>
        <v>0</v>
      </c>
      <c r="T225" s="183"/>
    </row>
    <row r="226" spans="1:20" x14ac:dyDescent="0.2">
      <c r="A226" s="129" t="s">
        <v>40</v>
      </c>
      <c r="B226" s="124">
        <v>7.7</v>
      </c>
      <c r="C226" s="99">
        <v>1.3</v>
      </c>
      <c r="D226" s="99">
        <v>64.7</v>
      </c>
      <c r="E226" s="106">
        <v>306</v>
      </c>
      <c r="F226" s="107">
        <v>35</v>
      </c>
      <c r="H226" s="110">
        <f>SUMIF('1,3 день'!$B$4:$B$48,продукты!$A226,'1,3 день'!$C$4:$C$48)</f>
        <v>0</v>
      </c>
      <c r="I226" s="162">
        <f t="shared" si="27"/>
        <v>0</v>
      </c>
      <c r="J226" s="110">
        <f>SUMIF('2,4 день'!$B$4:$B$50,продукты!$A226,'2,4 день'!$C$4:$C$50)</f>
        <v>0</v>
      </c>
      <c r="K226" s="162">
        <f t="shared" si="34"/>
        <v>0</v>
      </c>
      <c r="L226" s="110">
        <f>SUMIF('5,7 день'!$B$4:$B$51,продукты!$A226,'5,7 день'!$C$4:$C$51)</f>
        <v>0</v>
      </c>
      <c r="M226" s="162">
        <f t="shared" si="29"/>
        <v>0</v>
      </c>
      <c r="N226" s="110">
        <f>SUMIF('6,8 день'!$B$4:$B$55,продукты!$A226,'6,8 день'!$C$4:$C$55)</f>
        <v>0</v>
      </c>
      <c r="O226" s="167">
        <f t="shared" si="30"/>
        <v>0</v>
      </c>
      <c r="P226" s="111">
        <f t="shared" si="32"/>
        <v>0</v>
      </c>
      <c r="Q226" s="111">
        <f t="shared" si="31"/>
        <v>0</v>
      </c>
      <c r="T226" s="183"/>
    </row>
    <row r="227" spans="1:20" x14ac:dyDescent="0.2">
      <c r="A227" s="129" t="s">
        <v>251</v>
      </c>
      <c r="B227" s="124">
        <v>3</v>
      </c>
      <c r="C227" s="99">
        <v>0</v>
      </c>
      <c r="D227" s="99">
        <v>62</v>
      </c>
      <c r="E227" s="106">
        <v>260</v>
      </c>
      <c r="F227" s="107"/>
      <c r="H227" s="110">
        <f>SUMIF('1,3 день'!$B$4:$B$48,продукты!$A227,'1,3 день'!$C$4:$C$48)</f>
        <v>0</v>
      </c>
      <c r="I227" s="162">
        <f t="shared" si="27"/>
        <v>0</v>
      </c>
      <c r="J227" s="110">
        <f>SUMIF('2,4 день'!$B$4:$B$50,продукты!$A227,'2,4 день'!$C$4:$C$50)</f>
        <v>0</v>
      </c>
      <c r="K227" s="162">
        <f t="shared" si="34"/>
        <v>0</v>
      </c>
      <c r="L227" s="110">
        <f>SUMIF('5,7 день'!$B$4:$B$51,продукты!$A227,'5,7 день'!$C$4:$C$51)</f>
        <v>0</v>
      </c>
      <c r="M227" s="162">
        <f t="shared" si="29"/>
        <v>0</v>
      </c>
      <c r="N227" s="110">
        <f>SUMIF('6,8 день'!$B$4:$B$55,продукты!$A227,'6,8 день'!$C$4:$C$55)</f>
        <v>0</v>
      </c>
      <c r="O227" s="167">
        <f t="shared" si="30"/>
        <v>0</v>
      </c>
      <c r="P227" s="111">
        <f t="shared" si="32"/>
        <v>0</v>
      </c>
      <c r="Q227" s="111">
        <f t="shared" si="31"/>
        <v>0</v>
      </c>
      <c r="T227" s="181"/>
    </row>
    <row r="228" spans="1:20" x14ac:dyDescent="0.2">
      <c r="A228" s="129" t="s">
        <v>71</v>
      </c>
      <c r="B228" s="125">
        <v>22.5</v>
      </c>
      <c r="C228" s="99">
        <v>19.899999999999999</v>
      </c>
      <c r="D228" s="99">
        <v>3.4</v>
      </c>
      <c r="E228" s="106">
        <v>292</v>
      </c>
      <c r="F228" s="107"/>
      <c r="H228" s="110">
        <f>SUMIF('1,3 день'!$B$4:$B$48,продукты!$A228,'1,3 день'!$C$4:$C$48)</f>
        <v>0</v>
      </c>
      <c r="I228" s="162">
        <f t="shared" si="27"/>
        <v>0</v>
      </c>
      <c r="J228" s="110">
        <f>SUMIF('2,4 день'!$B$4:$B$50,продукты!$A228,'2,4 день'!$C$4:$C$50)</f>
        <v>0</v>
      </c>
      <c r="K228" s="162">
        <f t="shared" si="34"/>
        <v>0</v>
      </c>
      <c r="L228" s="110">
        <f>SUMIF('5,7 день'!$B$4:$B$51,продукты!$A228,'5,7 день'!$C$4:$C$51)</f>
        <v>0</v>
      </c>
      <c r="M228" s="162">
        <f t="shared" si="29"/>
        <v>0</v>
      </c>
      <c r="N228" s="110">
        <f>SUMIF('6,8 день'!$B$4:$B$55,продукты!$A228,'6,8 день'!$C$4:$C$55)</f>
        <v>0</v>
      </c>
      <c r="O228" s="167">
        <f t="shared" si="30"/>
        <v>0</v>
      </c>
      <c r="P228" s="111">
        <f t="shared" si="32"/>
        <v>0</v>
      </c>
      <c r="Q228" s="111">
        <f t="shared" si="31"/>
        <v>0</v>
      </c>
      <c r="T228" s="181"/>
    </row>
    <row r="229" spans="1:20" x14ac:dyDescent="0.2">
      <c r="A229" s="129" t="s">
        <v>72</v>
      </c>
      <c r="B229" s="125">
        <v>21.2</v>
      </c>
      <c r="C229" s="99">
        <v>26.9</v>
      </c>
      <c r="D229" s="99">
        <v>2</v>
      </c>
      <c r="E229" s="106">
        <v>345</v>
      </c>
      <c r="F229" s="107"/>
      <c r="H229" s="110">
        <f>SUMIF('1,3 день'!$B$4:$B$48,продукты!$A229,'1,3 день'!$C$4:$C$48)</f>
        <v>0</v>
      </c>
      <c r="I229" s="162">
        <f t="shared" si="27"/>
        <v>0</v>
      </c>
      <c r="J229" s="110">
        <f>SUMIF('2,4 день'!$B$4:$B$50,продукты!$A229,'2,4 день'!$C$4:$C$50)</f>
        <v>0</v>
      </c>
      <c r="K229" s="162">
        <f t="shared" si="34"/>
        <v>0</v>
      </c>
      <c r="L229" s="110">
        <f>SUMIF('5,7 день'!$B$4:$B$51,продукты!$A229,'5,7 день'!$C$4:$C$51)</f>
        <v>0</v>
      </c>
      <c r="M229" s="162">
        <f t="shared" si="29"/>
        <v>0</v>
      </c>
      <c r="N229" s="110">
        <f>SUMIF('6,8 день'!$B$4:$B$55,продукты!$A229,'6,8 день'!$C$4:$C$55)</f>
        <v>0</v>
      </c>
      <c r="O229" s="167">
        <f t="shared" si="30"/>
        <v>0</v>
      </c>
      <c r="P229" s="111">
        <f t="shared" si="32"/>
        <v>0</v>
      </c>
      <c r="Q229" s="111">
        <f t="shared" si="31"/>
        <v>0</v>
      </c>
      <c r="T229" s="181"/>
    </row>
    <row r="230" spans="1:20" x14ac:dyDescent="0.2">
      <c r="A230" s="129" t="s">
        <v>73</v>
      </c>
      <c r="B230" s="125">
        <v>21.4</v>
      </c>
      <c r="C230" s="99">
        <v>30.3</v>
      </c>
      <c r="D230" s="99">
        <v>2.5</v>
      </c>
      <c r="E230" s="106">
        <v>379</v>
      </c>
      <c r="F230" s="107">
        <v>40</v>
      </c>
      <c r="G230" s="7">
        <v>0.53</v>
      </c>
      <c r="H230" s="110">
        <f>SUMIF('1,3 день'!$B$4:$B$48,продукты!$A230,'1,3 день'!$C$4:$C$48)</f>
        <v>20</v>
      </c>
      <c r="I230" s="162">
        <f t="shared" si="27"/>
        <v>20</v>
      </c>
      <c r="J230" s="110">
        <f>SUMIF('2,4 день'!$B$4:$B$50,продукты!$A230,'2,4 день'!$C$4:$C$50)</f>
        <v>20</v>
      </c>
      <c r="K230" s="162">
        <f t="shared" si="34"/>
        <v>20</v>
      </c>
      <c r="L230" s="110">
        <f>SUMIF('5,7 день'!$B$4:$B$51,продукты!$A230,'5,7 день'!$C$4:$C$51)</f>
        <v>0</v>
      </c>
      <c r="M230" s="162">
        <f t="shared" si="29"/>
        <v>0</v>
      </c>
      <c r="N230" s="110">
        <f>SUMIF('6,8 день'!$B$4:$B$55,продукты!$A230,'6,8 день'!$C$4:$C$55)</f>
        <v>0</v>
      </c>
      <c r="O230" s="167">
        <f t="shared" si="30"/>
        <v>0</v>
      </c>
      <c r="P230" s="111">
        <f t="shared" si="32"/>
        <v>40</v>
      </c>
      <c r="Q230" s="111">
        <f t="shared" si="31"/>
        <v>320</v>
      </c>
      <c r="S230" s="182"/>
      <c r="T230" s="181"/>
    </row>
    <row r="231" spans="1:20" x14ac:dyDescent="0.2">
      <c r="A231" s="129" t="s">
        <v>75</v>
      </c>
      <c r="B231" s="124">
        <v>10</v>
      </c>
      <c r="C231" s="99">
        <v>17.899999999999999</v>
      </c>
      <c r="D231" s="99">
        <v>1.9</v>
      </c>
      <c r="E231" s="106">
        <v>240</v>
      </c>
      <c r="F231" s="107">
        <f>140/8</f>
        <v>17.5</v>
      </c>
      <c r="H231" s="110">
        <f>SUMIF('1,3 день'!$B$4:$B$48,продукты!$A231,'1,3 день'!$C$4:$C$48)</f>
        <v>0</v>
      </c>
      <c r="I231" s="162">
        <f t="shared" si="27"/>
        <v>0</v>
      </c>
      <c r="J231" s="110">
        <f>SUMIF('2,4 день'!$B$4:$B$50,продукты!$A231,'2,4 день'!$C$4:$C$50)</f>
        <v>35</v>
      </c>
      <c r="K231" s="162">
        <f t="shared" si="34"/>
        <v>35</v>
      </c>
      <c r="L231" s="110">
        <f>SUMIF('5,7 день'!$B$4:$B$51,продукты!$A231,'5,7 день'!$C$4:$C$51)</f>
        <v>55</v>
      </c>
      <c r="M231" s="162">
        <f t="shared" si="29"/>
        <v>55</v>
      </c>
      <c r="N231" s="110">
        <f>SUMIF('6,8 день'!$B$4:$B$55,продукты!$A231,'6,8 день'!$C$4:$C$55)</f>
        <v>17.5</v>
      </c>
      <c r="O231" s="167">
        <f t="shared" si="30"/>
        <v>17.5</v>
      </c>
      <c r="P231" s="111">
        <f t="shared" si="32"/>
        <v>107.5</v>
      </c>
      <c r="Q231" s="111">
        <f t="shared" si="31"/>
        <v>860</v>
      </c>
      <c r="R231" s="2">
        <v>140</v>
      </c>
      <c r="T231" s="181"/>
    </row>
    <row r="232" spans="1:20" x14ac:dyDescent="0.2">
      <c r="A232" s="129" t="s">
        <v>69</v>
      </c>
      <c r="B232" s="124">
        <v>5.3</v>
      </c>
      <c r="C232" s="99">
        <v>21.6</v>
      </c>
      <c r="D232" s="99">
        <v>27</v>
      </c>
      <c r="E232" s="106">
        <v>333</v>
      </c>
      <c r="F232" s="107"/>
      <c r="H232" s="110">
        <f>SUMIF('1,3 день'!$B$4:$B$48,продукты!$A232,'1,3 день'!$C$4:$C$48)</f>
        <v>0</v>
      </c>
      <c r="I232" s="162">
        <f t="shared" si="27"/>
        <v>0</v>
      </c>
      <c r="J232" s="110">
        <f>SUMIF('2,4 день'!$B$4:$B$50,продукты!$A232,'2,4 день'!$C$4:$C$50)</f>
        <v>0</v>
      </c>
      <c r="K232" s="162">
        <f t="shared" si="34"/>
        <v>0</v>
      </c>
      <c r="L232" s="110">
        <f>SUMIF('5,7 день'!$B$4:$B$51,продукты!$A232,'5,7 день'!$C$4:$C$51)</f>
        <v>0</v>
      </c>
      <c r="M232" s="162">
        <f t="shared" si="29"/>
        <v>0</v>
      </c>
      <c r="N232" s="110">
        <f>SUMIF('6,8 день'!$B$4:$B$55,продукты!$A232,'6,8 день'!$C$4:$C$55)</f>
        <v>0</v>
      </c>
      <c r="O232" s="167">
        <f t="shared" si="30"/>
        <v>0</v>
      </c>
      <c r="P232" s="111">
        <f t="shared" si="32"/>
        <v>0</v>
      </c>
      <c r="Q232" s="111">
        <f t="shared" si="31"/>
        <v>0</v>
      </c>
      <c r="T232" s="181"/>
    </row>
    <row r="233" spans="1:20" x14ac:dyDescent="0.2">
      <c r="A233" s="129" t="s">
        <v>70</v>
      </c>
      <c r="B233" s="124">
        <v>11.8</v>
      </c>
      <c r="C233" s="99">
        <v>0.5</v>
      </c>
      <c r="D233" s="99">
        <v>15.8</v>
      </c>
      <c r="E233" s="106">
        <v>117</v>
      </c>
      <c r="F233" s="107"/>
      <c r="H233" s="110">
        <f>SUMIF('1,3 день'!$B$4:$B$48,продукты!$A233,'1,3 день'!$C$4:$C$48)</f>
        <v>0</v>
      </c>
      <c r="I233" s="162">
        <f t="shared" si="27"/>
        <v>0</v>
      </c>
      <c r="J233" s="110">
        <f>SUMIF('2,4 день'!$B$4:$B$50,продукты!$A233,'2,4 день'!$C$4:$C$50)</f>
        <v>0</v>
      </c>
      <c r="K233" s="162">
        <f t="shared" si="34"/>
        <v>0</v>
      </c>
      <c r="L233" s="110">
        <f>SUMIF('5,7 день'!$B$4:$B$51,продукты!$A233,'5,7 день'!$C$4:$C$51)</f>
        <v>0</v>
      </c>
      <c r="M233" s="162">
        <f t="shared" si="29"/>
        <v>0</v>
      </c>
      <c r="N233" s="110">
        <f>SUMIF('6,8 день'!$B$4:$B$55,продукты!$A233,'6,8 день'!$C$4:$C$55)</f>
        <v>0</v>
      </c>
      <c r="O233" s="167">
        <f t="shared" si="30"/>
        <v>0</v>
      </c>
      <c r="P233" s="111">
        <f t="shared" si="32"/>
        <v>0</v>
      </c>
      <c r="Q233" s="111">
        <f t="shared" si="31"/>
        <v>0</v>
      </c>
      <c r="T233" s="181"/>
    </row>
    <row r="234" spans="1:20" x14ac:dyDescent="0.2">
      <c r="A234" s="129" t="s">
        <v>68</v>
      </c>
      <c r="B234" s="124">
        <v>11.1</v>
      </c>
      <c r="C234" s="99">
        <v>18.8</v>
      </c>
      <c r="D234" s="99">
        <v>3</v>
      </c>
      <c r="E234" s="106">
        <v>233</v>
      </c>
      <c r="F234" s="107"/>
      <c r="H234" s="110">
        <f>SUMIF('1,3 день'!$B$4:$B$48,продукты!$A234,'1,3 день'!$C$4:$C$48)</f>
        <v>0</v>
      </c>
      <c r="I234" s="162">
        <f t="shared" si="27"/>
        <v>0</v>
      </c>
      <c r="J234" s="110">
        <f>SUMIF('2,4 день'!$B$4:$B$50,продукты!$A234,'2,4 день'!$C$4:$C$50)</f>
        <v>0</v>
      </c>
      <c r="K234" s="162">
        <f t="shared" si="34"/>
        <v>0</v>
      </c>
      <c r="L234" s="110">
        <f>SUMIF('5,7 день'!$B$4:$B$51,продукты!$A234,'5,7 день'!$C$4:$C$51)</f>
        <v>0</v>
      </c>
      <c r="M234" s="162">
        <f t="shared" si="29"/>
        <v>0</v>
      </c>
      <c r="N234" s="110">
        <f>SUMIF('6,8 день'!$B$4:$B$55,продукты!$A234,'6,8 день'!$C$4:$C$55)</f>
        <v>0</v>
      </c>
      <c r="O234" s="167">
        <f t="shared" si="30"/>
        <v>0</v>
      </c>
      <c r="P234" s="111">
        <f t="shared" si="32"/>
        <v>0</v>
      </c>
      <c r="Q234" s="111">
        <f t="shared" si="31"/>
        <v>0</v>
      </c>
      <c r="T234" s="181"/>
    </row>
    <row r="235" spans="1:20" x14ac:dyDescent="0.2">
      <c r="A235" s="129" t="s">
        <v>67</v>
      </c>
      <c r="B235" s="124">
        <v>12</v>
      </c>
      <c r="C235" s="99">
        <v>8.5</v>
      </c>
      <c r="D235" s="99">
        <v>3.3</v>
      </c>
      <c r="E235" s="106">
        <v>141</v>
      </c>
      <c r="F235" s="107"/>
      <c r="H235" s="110">
        <f>SUMIF('1,3 день'!$B$4:$B$48,продукты!$A235,'1,3 день'!$C$4:$C$48)</f>
        <v>0</v>
      </c>
      <c r="I235" s="162">
        <f t="shared" si="27"/>
        <v>0</v>
      </c>
      <c r="J235" s="110">
        <f>SUMIF('2,4 день'!$B$4:$B$50,продукты!$A235,'2,4 день'!$C$4:$C$50)</f>
        <v>0</v>
      </c>
      <c r="K235" s="162">
        <f t="shared" si="34"/>
        <v>0</v>
      </c>
      <c r="L235" s="110">
        <f>SUMIF('5,7 день'!$B$4:$B$51,продукты!$A235,'5,7 день'!$C$4:$C$51)</f>
        <v>0</v>
      </c>
      <c r="M235" s="162">
        <f t="shared" si="29"/>
        <v>0</v>
      </c>
      <c r="N235" s="110">
        <f>SUMIF('6,8 день'!$B$4:$B$55,продукты!$A235,'6,8 день'!$C$4:$C$55)</f>
        <v>0</v>
      </c>
      <c r="O235" s="167">
        <f t="shared" si="30"/>
        <v>0</v>
      </c>
      <c r="P235" s="111">
        <f t="shared" si="32"/>
        <v>0</v>
      </c>
      <c r="Q235" s="111">
        <f t="shared" si="31"/>
        <v>0</v>
      </c>
      <c r="T235" s="181"/>
    </row>
    <row r="236" spans="1:20" x14ac:dyDescent="0.2">
      <c r="A236" s="129" t="s">
        <v>66</v>
      </c>
      <c r="B236" s="124">
        <v>13</v>
      </c>
      <c r="C236" s="99">
        <v>0.5</v>
      </c>
      <c r="D236" s="99">
        <v>3.5</v>
      </c>
      <c r="E236" s="106">
        <v>75</v>
      </c>
      <c r="F236" s="107"/>
      <c r="H236" s="110">
        <f>SUMIF('1,3 день'!$B$4:$B$48,продукты!$A236,'1,3 день'!$C$4:$C$48)</f>
        <v>0</v>
      </c>
      <c r="I236" s="162">
        <f t="shared" si="27"/>
        <v>0</v>
      </c>
      <c r="J236" s="110">
        <f>SUMIF('2,4 день'!$B$4:$B$50,продукты!$A236,'2,4 день'!$C$4:$C$50)</f>
        <v>0</v>
      </c>
      <c r="K236" s="162">
        <f t="shared" si="34"/>
        <v>0</v>
      </c>
      <c r="L236" s="110">
        <f>SUMIF('5,7 день'!$B$4:$B$51,продукты!$A236,'5,7 день'!$C$4:$C$51)</f>
        <v>0</v>
      </c>
      <c r="M236" s="162">
        <f t="shared" si="29"/>
        <v>0</v>
      </c>
      <c r="N236" s="110">
        <f>SUMIF('6,8 день'!$B$4:$B$55,продукты!$A236,'6,8 день'!$C$4:$C$55)</f>
        <v>0</v>
      </c>
      <c r="O236" s="167">
        <f t="shared" si="30"/>
        <v>0</v>
      </c>
      <c r="P236" s="111">
        <f t="shared" si="32"/>
        <v>0</v>
      </c>
      <c r="Q236" s="111">
        <f t="shared" si="31"/>
        <v>0</v>
      </c>
      <c r="T236" s="181"/>
    </row>
    <row r="237" spans="1:20" x14ac:dyDescent="0.2">
      <c r="A237" s="129" t="s">
        <v>95</v>
      </c>
      <c r="B237" s="124">
        <v>18.5</v>
      </c>
      <c r="C237" s="99">
        <v>6.8</v>
      </c>
      <c r="D237" s="99">
        <v>0</v>
      </c>
      <c r="E237" s="106">
        <v>136</v>
      </c>
      <c r="F237" s="107"/>
      <c r="H237" s="110">
        <f>SUMIF('1,3 день'!$B$4:$B$48,продукты!$A237,'1,3 день'!$C$4:$C$48)</f>
        <v>0</v>
      </c>
      <c r="I237" s="162">
        <f t="shared" si="27"/>
        <v>0</v>
      </c>
      <c r="J237" s="110">
        <f>SUMIF('2,4 день'!$B$4:$B$50,продукты!$A237,'2,4 день'!$C$4:$C$50)</f>
        <v>0</v>
      </c>
      <c r="K237" s="162">
        <f t="shared" si="34"/>
        <v>0</v>
      </c>
      <c r="L237" s="110">
        <f>SUMIF('5,7 день'!$B$4:$B$51,продукты!$A237,'5,7 день'!$C$4:$C$51)</f>
        <v>0</v>
      </c>
      <c r="M237" s="162">
        <f t="shared" si="29"/>
        <v>0</v>
      </c>
      <c r="N237" s="110">
        <f>SUMIF('6,8 день'!$B$4:$B$55,продукты!$A237,'6,8 день'!$C$4:$C$55)</f>
        <v>0</v>
      </c>
      <c r="O237" s="167">
        <f t="shared" si="30"/>
        <v>0</v>
      </c>
      <c r="P237" s="111">
        <f t="shared" si="32"/>
        <v>0</v>
      </c>
      <c r="Q237" s="111">
        <f t="shared" si="31"/>
        <v>0</v>
      </c>
      <c r="T237" s="181"/>
    </row>
    <row r="238" spans="1:20" x14ac:dyDescent="0.2">
      <c r="A238" s="129" t="s">
        <v>96</v>
      </c>
      <c r="B238" s="124">
        <v>17</v>
      </c>
      <c r="C238" s="99">
        <v>0.5</v>
      </c>
      <c r="D238" s="99">
        <v>0</v>
      </c>
      <c r="E238" s="106">
        <v>74</v>
      </c>
      <c r="F238" s="107"/>
      <c r="H238" s="110">
        <f>SUMIF('1,3 день'!$B$4:$B$48,продукты!$A238,'1,3 день'!$C$4:$C$48)</f>
        <v>0</v>
      </c>
      <c r="I238" s="162">
        <f t="shared" si="27"/>
        <v>0</v>
      </c>
      <c r="J238" s="110">
        <f>SUMIF('2,4 день'!$B$4:$B$50,продукты!$A238,'2,4 день'!$C$4:$C$50)</f>
        <v>0</v>
      </c>
      <c r="K238" s="162">
        <f t="shared" si="34"/>
        <v>0</v>
      </c>
      <c r="L238" s="110">
        <f>SUMIF('5,7 день'!$B$4:$B$51,продукты!$A238,'5,7 день'!$C$4:$C$51)</f>
        <v>0</v>
      </c>
      <c r="M238" s="162">
        <f t="shared" si="29"/>
        <v>0</v>
      </c>
      <c r="N238" s="110">
        <f>SUMIF('6,8 день'!$B$4:$B$55,продукты!$A238,'6,8 день'!$C$4:$C$55)</f>
        <v>0</v>
      </c>
      <c r="O238" s="167">
        <f t="shared" si="30"/>
        <v>0</v>
      </c>
      <c r="P238" s="111">
        <f t="shared" si="32"/>
        <v>0</v>
      </c>
      <c r="Q238" s="111">
        <f t="shared" si="31"/>
        <v>0</v>
      </c>
      <c r="T238" s="181"/>
    </row>
    <row r="239" spans="1:20" x14ac:dyDescent="0.2">
      <c r="A239" s="129" t="s">
        <v>181</v>
      </c>
      <c r="B239" s="124">
        <v>11.6</v>
      </c>
      <c r="C239" s="99">
        <v>5.9</v>
      </c>
      <c r="D239" s="99">
        <v>62.7</v>
      </c>
      <c r="E239" s="106">
        <v>359</v>
      </c>
      <c r="F239" s="107"/>
      <c r="H239" s="110">
        <f>SUMIF('1,3 день'!$B$4:$B$48,продукты!$A239,'1,3 день'!$C$4:$C$48)</f>
        <v>0</v>
      </c>
      <c r="I239" s="162">
        <f t="shared" si="27"/>
        <v>0</v>
      </c>
      <c r="J239" s="110">
        <f>SUMIF('2,4 день'!$B$4:$B$50,продукты!$A239,'2,4 день'!$C$4:$C$50)</f>
        <v>0</v>
      </c>
      <c r="K239" s="162">
        <f t="shared" si="34"/>
        <v>0</v>
      </c>
      <c r="L239" s="110">
        <f>SUMIF('5,7 день'!$B$4:$B$51,продукты!$A239,'5,7 день'!$C$4:$C$51)</f>
        <v>0</v>
      </c>
      <c r="M239" s="162">
        <f t="shared" si="29"/>
        <v>0</v>
      </c>
      <c r="N239" s="110">
        <f>SUMIF('6,8 день'!$B$4:$B$55,продукты!$A239,'6,8 день'!$C$4:$C$55)</f>
        <v>0</v>
      </c>
      <c r="O239" s="167">
        <f t="shared" si="30"/>
        <v>0</v>
      </c>
      <c r="P239" s="111">
        <f t="shared" si="32"/>
        <v>0</v>
      </c>
      <c r="Q239" s="111">
        <f t="shared" si="31"/>
        <v>0</v>
      </c>
      <c r="T239" s="181"/>
    </row>
    <row r="240" spans="1:20" x14ac:dyDescent="0.2">
      <c r="A240" s="129" t="s">
        <v>232</v>
      </c>
      <c r="B240" s="124">
        <v>3.5</v>
      </c>
      <c r="C240" s="99">
        <v>0</v>
      </c>
      <c r="D240" s="99">
        <v>15</v>
      </c>
      <c r="E240" s="106">
        <v>76</v>
      </c>
      <c r="F240" s="107"/>
      <c r="H240" s="110">
        <f>SUMIF('1,3 день'!$B$4:$B$48,продукты!$A240,'1,3 день'!$C$4:$C$48)</f>
        <v>0</v>
      </c>
      <c r="I240" s="162">
        <f t="shared" si="27"/>
        <v>0</v>
      </c>
      <c r="J240" s="110">
        <f>SUMIF('2,4 день'!$B$4:$B$50,продукты!$A240,'2,4 день'!$C$4:$C$50)</f>
        <v>0</v>
      </c>
      <c r="K240" s="162">
        <f t="shared" si="34"/>
        <v>0</v>
      </c>
      <c r="L240" s="110">
        <f>SUMIF('5,7 день'!$B$4:$B$51,продукты!$A240,'5,7 день'!$C$4:$C$51)</f>
        <v>0</v>
      </c>
      <c r="M240" s="162">
        <f t="shared" si="29"/>
        <v>0</v>
      </c>
      <c r="N240" s="110">
        <f>SUMIF('6,8 день'!$B$4:$B$55,продукты!$A240,'6,8 день'!$C$4:$C$55)</f>
        <v>0</v>
      </c>
      <c r="O240" s="167">
        <f t="shared" si="30"/>
        <v>0</v>
      </c>
      <c r="P240" s="111">
        <f t="shared" si="32"/>
        <v>0</v>
      </c>
      <c r="Q240" s="111">
        <f t="shared" si="31"/>
        <v>0</v>
      </c>
      <c r="T240" s="181"/>
    </row>
    <row r="241" spans="1:20" x14ac:dyDescent="0.2">
      <c r="A241" s="129" t="s">
        <v>129</v>
      </c>
      <c r="B241" s="124">
        <v>15</v>
      </c>
      <c r="C241" s="99">
        <v>0.5</v>
      </c>
      <c r="D241" s="99">
        <v>0</v>
      </c>
      <c r="E241" s="106">
        <v>66</v>
      </c>
      <c r="F241" s="107"/>
      <c r="H241" s="110">
        <f>SUMIF('1,3 день'!$B$4:$B$48,продукты!$A241,'1,3 день'!$C$4:$C$48)</f>
        <v>0</v>
      </c>
      <c r="I241" s="162">
        <f t="shared" si="27"/>
        <v>0</v>
      </c>
      <c r="J241" s="110">
        <f>SUMIF('2,4 день'!$B$4:$B$50,продукты!$A241,'2,4 день'!$C$4:$C$50)</f>
        <v>0</v>
      </c>
      <c r="K241" s="162">
        <f t="shared" si="34"/>
        <v>0</v>
      </c>
      <c r="L241" s="110">
        <f>SUMIF('5,7 день'!$B$4:$B$51,продукты!$A241,'5,7 день'!$C$4:$C$51)</f>
        <v>0</v>
      </c>
      <c r="M241" s="162">
        <f t="shared" si="29"/>
        <v>0</v>
      </c>
      <c r="N241" s="110">
        <f>SUMIF('6,8 день'!$B$4:$B$55,продукты!$A241,'6,8 день'!$C$4:$C$55)</f>
        <v>0</v>
      </c>
      <c r="O241" s="167">
        <f t="shared" si="30"/>
        <v>0</v>
      </c>
      <c r="P241" s="111">
        <f t="shared" si="32"/>
        <v>0</v>
      </c>
      <c r="Q241" s="111">
        <f t="shared" si="31"/>
        <v>0</v>
      </c>
      <c r="T241" s="181"/>
    </row>
    <row r="242" spans="1:20" x14ac:dyDescent="0.2">
      <c r="A242" s="129" t="s">
        <v>153</v>
      </c>
      <c r="B242" s="125">
        <v>20.7</v>
      </c>
      <c r="C242" s="99">
        <v>22.9</v>
      </c>
      <c r="D242" s="99">
        <v>0</v>
      </c>
      <c r="E242" s="106">
        <v>329</v>
      </c>
      <c r="F242" s="107"/>
      <c r="H242" s="110">
        <f>SUMIF('1,3 день'!$B$4:$B$48,продукты!$A242,'1,3 день'!$C$4:$C$48)</f>
        <v>0</v>
      </c>
      <c r="I242" s="162">
        <f t="shared" si="27"/>
        <v>0</v>
      </c>
      <c r="J242" s="110">
        <f>SUMIF('2,4 день'!$B$4:$B$50,продукты!$A242,'2,4 день'!$C$4:$C$50)</f>
        <v>0</v>
      </c>
      <c r="K242" s="162">
        <f t="shared" ref="K242:K273" si="37">J242*$J$277</f>
        <v>0</v>
      </c>
      <c r="L242" s="110">
        <f>SUMIF('5,7 день'!$B$4:$B$51,продукты!$A242,'5,7 день'!$C$4:$C$51)</f>
        <v>0</v>
      </c>
      <c r="M242" s="162">
        <f t="shared" si="29"/>
        <v>0</v>
      </c>
      <c r="N242" s="110">
        <f>SUMIF('6,8 день'!$B$4:$B$55,продукты!$A242,'6,8 день'!$C$4:$C$55)</f>
        <v>0</v>
      </c>
      <c r="O242" s="167">
        <f t="shared" si="30"/>
        <v>0</v>
      </c>
      <c r="P242" s="111">
        <f t="shared" si="32"/>
        <v>0</v>
      </c>
      <c r="Q242" s="111">
        <f t="shared" si="31"/>
        <v>0</v>
      </c>
      <c r="T242" s="181"/>
    </row>
    <row r="243" spans="1:20" x14ac:dyDescent="0.2">
      <c r="A243" s="129" t="s">
        <v>197</v>
      </c>
      <c r="B243" s="124">
        <v>3.1</v>
      </c>
      <c r="C243" s="99">
        <v>9.1</v>
      </c>
      <c r="D243" s="104">
        <v>73.7</v>
      </c>
      <c r="E243" s="106">
        <v>405</v>
      </c>
      <c r="F243" s="107"/>
      <c r="H243" s="110">
        <f>SUMIF('1,3 день'!$B$4:$B$48,продукты!$A243,'1,3 день'!$C$4:$C$48)</f>
        <v>0</v>
      </c>
      <c r="I243" s="162">
        <f t="shared" si="27"/>
        <v>0</v>
      </c>
      <c r="J243" s="110">
        <f>SUMIF('2,4 день'!$B$4:$B$50,продукты!$A243,'2,4 день'!$C$4:$C$50)</f>
        <v>0</v>
      </c>
      <c r="K243" s="162">
        <f t="shared" si="37"/>
        <v>0</v>
      </c>
      <c r="L243" s="110">
        <f>SUMIF('5,7 день'!$B$4:$B$51,продукты!$A243,'5,7 день'!$C$4:$C$51)</f>
        <v>0</v>
      </c>
      <c r="M243" s="162">
        <f t="shared" si="29"/>
        <v>0</v>
      </c>
      <c r="N243" s="110">
        <f>SUMIF('6,8 день'!$B$4:$B$55,продукты!$A243,'6,8 день'!$C$4:$C$55)</f>
        <v>0</v>
      </c>
      <c r="O243" s="167">
        <f t="shared" si="30"/>
        <v>0</v>
      </c>
      <c r="P243" s="111">
        <f t="shared" si="32"/>
        <v>0</v>
      </c>
      <c r="Q243" s="111">
        <f t="shared" si="31"/>
        <v>0</v>
      </c>
      <c r="T243" s="181"/>
    </row>
    <row r="244" spans="1:20" x14ac:dyDescent="0.2">
      <c r="A244" s="129" t="s">
        <v>182</v>
      </c>
      <c r="B244" s="124">
        <v>16.2</v>
      </c>
      <c r="C244" s="99">
        <v>1.9</v>
      </c>
      <c r="D244" s="99">
        <v>50.7</v>
      </c>
      <c r="E244" s="106">
        <v>292</v>
      </c>
      <c r="F244" s="107"/>
      <c r="H244" s="110">
        <f>SUMIF('1,3 день'!$B$4:$B$48,продукты!$A244,'1,3 день'!$C$4:$C$48)</f>
        <v>0</v>
      </c>
      <c r="I244" s="162">
        <f t="shared" si="27"/>
        <v>0</v>
      </c>
      <c r="J244" s="110">
        <f>SUMIF('2,4 день'!$B$4:$B$50,продукты!$A244,'2,4 день'!$C$4:$C$50)</f>
        <v>0</v>
      </c>
      <c r="K244" s="162">
        <f t="shared" si="37"/>
        <v>0</v>
      </c>
      <c r="L244" s="110">
        <f>SUMIF('5,7 день'!$B$4:$B$51,продукты!$A244,'5,7 день'!$C$4:$C$51)</f>
        <v>0</v>
      </c>
      <c r="M244" s="162">
        <f t="shared" si="29"/>
        <v>0</v>
      </c>
      <c r="N244" s="110">
        <f>SUMIF('6,8 день'!$B$4:$B$55,продукты!$A244,'6,8 день'!$C$4:$C$55)</f>
        <v>0</v>
      </c>
      <c r="O244" s="167">
        <f t="shared" si="30"/>
        <v>0</v>
      </c>
      <c r="P244" s="111">
        <f t="shared" si="32"/>
        <v>0</v>
      </c>
      <c r="Q244" s="111">
        <f t="shared" si="31"/>
        <v>0</v>
      </c>
      <c r="T244" s="181"/>
    </row>
    <row r="245" spans="1:20" x14ac:dyDescent="0.2">
      <c r="A245" s="129" t="s">
        <v>207</v>
      </c>
      <c r="B245" s="124">
        <v>16.7</v>
      </c>
      <c r="C245" s="99">
        <v>30.4</v>
      </c>
      <c r="D245" s="99">
        <v>39.200000000000003</v>
      </c>
      <c r="E245" s="106">
        <v>498</v>
      </c>
      <c r="F245" s="107"/>
      <c r="H245" s="110">
        <f>SUMIF('1,3 день'!$B$4:$B$48,продукты!$A245,'1,3 день'!$C$4:$C$48)</f>
        <v>0</v>
      </c>
      <c r="I245" s="162">
        <f t="shared" si="27"/>
        <v>0</v>
      </c>
      <c r="J245" s="110">
        <f>SUMIF('2,4 день'!$B$4:$B$50,продукты!$A245,'2,4 день'!$C$4:$C$50)</f>
        <v>0</v>
      </c>
      <c r="K245" s="162">
        <f t="shared" si="37"/>
        <v>0</v>
      </c>
      <c r="L245" s="110">
        <f>SUMIF('5,7 день'!$B$4:$B$51,продукты!$A245,'5,7 день'!$C$4:$C$51)</f>
        <v>0</v>
      </c>
      <c r="M245" s="162">
        <f t="shared" si="29"/>
        <v>0</v>
      </c>
      <c r="N245" s="110">
        <f>SUMIF('6,8 день'!$B$4:$B$55,продукты!$A245,'6,8 день'!$C$4:$C$55)</f>
        <v>0</v>
      </c>
      <c r="O245" s="167">
        <f t="shared" si="30"/>
        <v>0</v>
      </c>
      <c r="P245" s="111">
        <f t="shared" si="32"/>
        <v>0</v>
      </c>
      <c r="Q245" s="111">
        <f t="shared" si="31"/>
        <v>0</v>
      </c>
      <c r="T245" s="181"/>
    </row>
    <row r="246" spans="1:20" x14ac:dyDescent="0.2">
      <c r="A246" s="129" t="s">
        <v>208</v>
      </c>
      <c r="B246" s="124">
        <v>18.8</v>
      </c>
      <c r="C246" s="99">
        <v>31.5</v>
      </c>
      <c r="D246" s="99">
        <v>36.700000000000003</v>
      </c>
      <c r="E246" s="106">
        <v>506</v>
      </c>
      <c r="F246" s="107"/>
      <c r="H246" s="110">
        <f>SUMIF('1,3 день'!$B$4:$B$48,продукты!$A246,'1,3 день'!$C$4:$C$48)</f>
        <v>0</v>
      </c>
      <c r="I246" s="162">
        <f t="shared" si="27"/>
        <v>0</v>
      </c>
      <c r="J246" s="110">
        <f>SUMIF('2,4 день'!$B$4:$B$50,продукты!$A246,'2,4 день'!$C$4:$C$50)</f>
        <v>0</v>
      </c>
      <c r="K246" s="162">
        <f t="shared" si="37"/>
        <v>0</v>
      </c>
      <c r="L246" s="110">
        <f>SUMIF('5,7 день'!$B$4:$B$51,продукты!$A246,'5,7 день'!$C$4:$C$51)</f>
        <v>0</v>
      </c>
      <c r="M246" s="162">
        <f t="shared" si="29"/>
        <v>0</v>
      </c>
      <c r="N246" s="110">
        <f>SUMIF('6,8 день'!$B$4:$B$55,продукты!$A246,'6,8 день'!$C$4:$C$55)</f>
        <v>0</v>
      </c>
      <c r="O246" s="167">
        <f t="shared" si="30"/>
        <v>0</v>
      </c>
      <c r="P246" s="111">
        <f t="shared" si="32"/>
        <v>0</v>
      </c>
      <c r="Q246" s="111">
        <f t="shared" si="31"/>
        <v>0</v>
      </c>
      <c r="T246" s="181"/>
    </row>
    <row r="247" spans="1:20" x14ac:dyDescent="0.2">
      <c r="A247" s="129" t="s">
        <v>282</v>
      </c>
      <c r="B247" s="124">
        <v>14.7</v>
      </c>
      <c r="C247" s="99">
        <v>44</v>
      </c>
      <c r="D247" s="99">
        <v>33</v>
      </c>
      <c r="E247" s="106">
        <v>528</v>
      </c>
      <c r="F247" s="107"/>
      <c r="H247" s="110">
        <f>SUMIF('1,3 день'!$B$4:$B$48,продукты!$A247,'1,3 день'!$C$4:$C$48)</f>
        <v>0</v>
      </c>
      <c r="I247" s="162">
        <f t="shared" si="27"/>
        <v>0</v>
      </c>
      <c r="J247" s="110">
        <f>SUMIF('2,4 день'!$B$4:$B$50,продукты!$A247,'2,4 день'!$C$4:$C$50)</f>
        <v>0</v>
      </c>
      <c r="K247" s="162">
        <f t="shared" si="37"/>
        <v>0</v>
      </c>
      <c r="L247" s="110">
        <f>SUMIF('5,7 день'!$B$4:$B$51,продукты!$A247,'5,7 день'!$C$4:$C$51)</f>
        <v>0</v>
      </c>
      <c r="M247" s="162">
        <f t="shared" si="29"/>
        <v>0</v>
      </c>
      <c r="N247" s="110">
        <f>SUMIF('6,8 день'!$B$4:$B$55,продукты!$A247,'6,8 день'!$C$4:$C$55)</f>
        <v>0</v>
      </c>
      <c r="O247" s="167">
        <f t="shared" si="30"/>
        <v>0</v>
      </c>
      <c r="P247" s="111">
        <f t="shared" si="32"/>
        <v>0</v>
      </c>
      <c r="Q247" s="111">
        <f t="shared" si="31"/>
        <v>0</v>
      </c>
      <c r="T247" s="183"/>
    </row>
    <row r="248" spans="1:20" x14ac:dyDescent="0.2">
      <c r="A248" s="129" t="s">
        <v>275</v>
      </c>
      <c r="B248" s="124">
        <v>13.9</v>
      </c>
      <c r="C248" s="99">
        <v>32.5</v>
      </c>
      <c r="D248" s="99">
        <v>40.299999999999997</v>
      </c>
      <c r="E248" s="106">
        <v>510</v>
      </c>
      <c r="F248" s="107"/>
      <c r="H248" s="110">
        <f>SUMIF('1,3 день'!$B$4:$B$48,продукты!$A248,'1,3 день'!$C$4:$C$48)</f>
        <v>0</v>
      </c>
      <c r="I248" s="162">
        <f t="shared" si="27"/>
        <v>0</v>
      </c>
      <c r="J248" s="110">
        <f>SUMIF('2,4 день'!$B$4:$B$50,продукты!$A248,'2,4 день'!$C$4:$C$50)</f>
        <v>0</v>
      </c>
      <c r="K248" s="162">
        <f t="shared" si="37"/>
        <v>0</v>
      </c>
      <c r="L248" s="110">
        <f>SUMIF('5,7 день'!$B$4:$B$51,продукты!$A248,'5,7 день'!$C$4:$C$51)</f>
        <v>0</v>
      </c>
      <c r="M248" s="162">
        <f t="shared" si="29"/>
        <v>0</v>
      </c>
      <c r="N248" s="110">
        <f>SUMIF('6,8 день'!$B$4:$B$55,продукты!$A248,'6,8 день'!$C$4:$C$55)</f>
        <v>0</v>
      </c>
      <c r="O248" s="167">
        <f t="shared" si="30"/>
        <v>0</v>
      </c>
      <c r="P248" s="111">
        <f t="shared" si="32"/>
        <v>0</v>
      </c>
      <c r="Q248" s="111">
        <f t="shared" si="31"/>
        <v>0</v>
      </c>
      <c r="T248" s="181"/>
    </row>
    <row r="249" spans="1:20" x14ac:dyDescent="0.2">
      <c r="A249" s="129" t="s">
        <v>36</v>
      </c>
      <c r="B249" s="124">
        <v>6.9</v>
      </c>
      <c r="C249" s="99">
        <v>0.4</v>
      </c>
      <c r="D249" s="99">
        <v>45.2</v>
      </c>
      <c r="E249" s="106">
        <v>217</v>
      </c>
      <c r="F249" s="107"/>
      <c r="H249" s="110">
        <f>SUMIF('1,3 день'!$B$4:$B$48,продукты!$A249,'1,3 день'!$C$4:$C$48)</f>
        <v>0</v>
      </c>
      <c r="I249" s="162">
        <f t="shared" si="27"/>
        <v>0</v>
      </c>
      <c r="J249" s="110">
        <f>SUMIF('2,4 день'!$B$4:$B$50,продукты!$A249,'2,4 день'!$C$4:$C$50)</f>
        <v>0</v>
      </c>
      <c r="K249" s="162">
        <f t="shared" si="37"/>
        <v>0</v>
      </c>
      <c r="L249" s="110">
        <f>SUMIF('5,7 день'!$B$4:$B$51,продукты!$A249,'5,7 день'!$C$4:$C$51)</f>
        <v>0</v>
      </c>
      <c r="M249" s="162">
        <f t="shared" si="29"/>
        <v>0</v>
      </c>
      <c r="N249" s="110">
        <f>SUMIF('6,8 день'!$B$4:$B$55,продукты!$A249,'6,8 день'!$C$4:$C$55)</f>
        <v>0</v>
      </c>
      <c r="O249" s="167">
        <f t="shared" si="30"/>
        <v>0</v>
      </c>
      <c r="P249" s="111">
        <f t="shared" si="32"/>
        <v>0</v>
      </c>
      <c r="Q249" s="111">
        <f t="shared" si="31"/>
        <v>0</v>
      </c>
      <c r="T249" s="181"/>
    </row>
    <row r="250" spans="1:20" x14ac:dyDescent="0.2">
      <c r="A250" s="129" t="s">
        <v>37</v>
      </c>
      <c r="B250" s="124">
        <v>5.8</v>
      </c>
      <c r="C250" s="99">
        <v>0.5</v>
      </c>
      <c r="D250" s="99">
        <v>56.1</v>
      </c>
      <c r="E250" s="106">
        <v>268</v>
      </c>
      <c r="F250" s="107"/>
      <c r="H250" s="110">
        <f>SUMIF('1,3 день'!$B$4:$B$48,продукты!$A250,'1,3 день'!$C$4:$C$48)</f>
        <v>60</v>
      </c>
      <c r="I250" s="162">
        <f t="shared" si="27"/>
        <v>60</v>
      </c>
      <c r="J250" s="110">
        <f>SUMIF('2,4 день'!$B$4:$B$50,продукты!$A250,'2,4 день'!$C$4:$C$50)</f>
        <v>40</v>
      </c>
      <c r="K250" s="162">
        <f t="shared" si="37"/>
        <v>40</v>
      </c>
      <c r="L250" s="110">
        <f>SUMIF('5,7 день'!$B$4:$B$51,продукты!$A250,'5,7 день'!$C$4:$C$51)</f>
        <v>40</v>
      </c>
      <c r="M250" s="162">
        <f t="shared" si="29"/>
        <v>40</v>
      </c>
      <c r="N250" s="110">
        <f>SUMIF('6,8 день'!$B$4:$B$55,продукты!$A250,'6,8 день'!$C$4:$C$55)</f>
        <v>20</v>
      </c>
      <c r="O250" s="167">
        <f t="shared" si="30"/>
        <v>20</v>
      </c>
      <c r="P250" s="111">
        <f t="shared" si="32"/>
        <v>160</v>
      </c>
      <c r="Q250" s="111">
        <f t="shared" si="31"/>
        <v>1280</v>
      </c>
      <c r="R250" s="2">
        <v>350</v>
      </c>
      <c r="S250" s="199">
        <f>Q250/R250</f>
        <v>3.657142857142857</v>
      </c>
      <c r="T250" s="181"/>
    </row>
    <row r="251" spans="1:20" x14ac:dyDescent="0.2">
      <c r="A251" s="129" t="s">
        <v>35</v>
      </c>
      <c r="B251" s="124">
        <v>5.0999999999999996</v>
      </c>
      <c r="C251" s="99">
        <v>1</v>
      </c>
      <c r="D251" s="99">
        <v>42.5</v>
      </c>
      <c r="E251" s="106">
        <v>204</v>
      </c>
      <c r="F251" s="107"/>
      <c r="H251" s="110">
        <f>SUMIF('1,3 день'!$B$4:$B$48,продукты!$A251,'1,3 день'!$C$4:$C$48)</f>
        <v>50</v>
      </c>
      <c r="I251" s="162">
        <f t="shared" si="27"/>
        <v>50</v>
      </c>
      <c r="J251" s="110">
        <f>SUMIF('2,4 день'!$B$4:$B$50,продукты!$A251,'2,4 день'!$C$4:$C$50)</f>
        <v>40</v>
      </c>
      <c r="K251" s="162">
        <f t="shared" si="37"/>
        <v>40</v>
      </c>
      <c r="L251" s="110">
        <f>SUMIF('5,7 день'!$B$4:$B$51,продукты!$A251,'5,7 день'!$C$4:$C$51)</f>
        <v>0</v>
      </c>
      <c r="M251" s="162">
        <f t="shared" si="29"/>
        <v>0</v>
      </c>
      <c r="N251" s="110">
        <f>SUMIF('6,8 день'!$B$4:$B$55,продукты!$A251,'6,8 день'!$C$4:$C$55)</f>
        <v>0</v>
      </c>
      <c r="O251" s="167">
        <f t="shared" si="30"/>
        <v>0</v>
      </c>
      <c r="P251" s="111">
        <f t="shared" si="32"/>
        <v>90</v>
      </c>
      <c r="Q251" s="111">
        <f t="shared" si="31"/>
        <v>720</v>
      </c>
      <c r="R251" s="2">
        <v>700</v>
      </c>
      <c r="S251" s="199">
        <f>Q251/R251</f>
        <v>1.0285714285714285</v>
      </c>
      <c r="T251" s="181"/>
    </row>
    <row r="252" spans="1:20" x14ac:dyDescent="0.2">
      <c r="A252" s="129" t="s">
        <v>303</v>
      </c>
      <c r="B252" s="124">
        <v>0.3</v>
      </c>
      <c r="C252" s="99"/>
      <c r="D252" s="99">
        <v>81.099999999999994</v>
      </c>
      <c r="E252" s="106">
        <v>322</v>
      </c>
      <c r="F252" s="107"/>
      <c r="H252" s="110">
        <f>SUMIF('1,3 день'!$B$4:$B$48,продукты!$A252,'1,3 день'!$C$4:$C$48)</f>
        <v>10</v>
      </c>
      <c r="I252" s="162">
        <f t="shared" si="27"/>
        <v>10</v>
      </c>
      <c r="J252" s="110">
        <f>SUMIF('2,4 день'!$B$4:$B$50,продукты!$A252,'2,4 день'!$C$4:$C$50)</f>
        <v>10</v>
      </c>
      <c r="K252" s="162">
        <f t="shared" si="37"/>
        <v>10</v>
      </c>
      <c r="L252" s="110">
        <f>SUMIF('5,7 день'!$B$4:$B$51,продукты!$A252,'5,7 день'!$C$4:$C$51)</f>
        <v>10</v>
      </c>
      <c r="M252" s="162">
        <f t="shared" si="29"/>
        <v>10</v>
      </c>
      <c r="N252" s="110">
        <f>SUMIF('6,8 день'!$B$4:$B$55,продукты!$A252,'6,8 день'!$C$4:$C$55)</f>
        <v>10</v>
      </c>
      <c r="O252" s="167">
        <f t="shared" si="30"/>
        <v>10</v>
      </c>
      <c r="P252" s="111">
        <f t="shared" ref="P252" si="38">I252+K252+M252+O252</f>
        <v>40</v>
      </c>
      <c r="Q252" s="111">
        <f t="shared" si="31"/>
        <v>320</v>
      </c>
      <c r="T252" s="181"/>
    </row>
    <row r="253" spans="1:20" x14ac:dyDescent="0.2">
      <c r="A253" s="129" t="s">
        <v>134</v>
      </c>
      <c r="B253" s="125">
        <v>20</v>
      </c>
      <c r="C253" s="99">
        <v>11.1</v>
      </c>
      <c r="D253" s="99">
        <v>0</v>
      </c>
      <c r="E253" s="106">
        <v>186</v>
      </c>
      <c r="F253" s="107"/>
      <c r="H253" s="110">
        <f>SUMIF('1,3 день'!$B$4:$B$48,продукты!$A253,'1,3 день'!$C$4:$C$48)</f>
        <v>0</v>
      </c>
      <c r="I253" s="162">
        <f t="shared" si="27"/>
        <v>0</v>
      </c>
      <c r="J253" s="110">
        <f>SUMIF('2,4 день'!$B$4:$B$50,продукты!$A253,'2,4 день'!$C$4:$C$50)</f>
        <v>0</v>
      </c>
      <c r="K253" s="162">
        <f t="shared" si="37"/>
        <v>0</v>
      </c>
      <c r="L253" s="110">
        <f>SUMIF('5,7 день'!$B$4:$B$51,продукты!$A253,'5,7 день'!$C$4:$C$51)</f>
        <v>0</v>
      </c>
      <c r="M253" s="162">
        <f t="shared" si="29"/>
        <v>0</v>
      </c>
      <c r="N253" s="110">
        <f>SUMIF('6,8 день'!$B$4:$B$55,продукты!$A253,'6,8 день'!$C$4:$C$55)</f>
        <v>0</v>
      </c>
      <c r="O253" s="167">
        <f t="shared" si="30"/>
        <v>0</v>
      </c>
      <c r="P253" s="111">
        <f t="shared" si="32"/>
        <v>0</v>
      </c>
      <c r="Q253" s="111">
        <f t="shared" si="31"/>
        <v>0</v>
      </c>
      <c r="T253" s="181"/>
    </row>
    <row r="254" spans="1:20" x14ac:dyDescent="0.2">
      <c r="A254" s="129" t="s">
        <v>285</v>
      </c>
      <c r="B254" s="124">
        <v>0</v>
      </c>
      <c r="C254" s="99">
        <v>0</v>
      </c>
      <c r="D254" s="99">
        <v>0</v>
      </c>
      <c r="E254" s="106">
        <v>0</v>
      </c>
      <c r="F254" s="107"/>
      <c r="H254" s="110">
        <f>SUMIF('1,3 день'!$B$4:$B$48,продукты!$A254,'1,3 день'!$C$4:$C$48)</f>
        <v>6</v>
      </c>
      <c r="I254" s="162">
        <f t="shared" si="27"/>
        <v>6</v>
      </c>
      <c r="J254" s="110">
        <f>SUMIF('2,4 день'!$B$4:$B$50,продукты!$A254,'2,4 день'!$C$4:$C$50)</f>
        <v>6</v>
      </c>
      <c r="K254" s="162">
        <f t="shared" si="37"/>
        <v>6</v>
      </c>
      <c r="L254" s="110">
        <f>SUMIF('5,7 день'!$B$4:$B$51,продукты!$A254,'5,7 день'!$C$4:$C$51)</f>
        <v>6</v>
      </c>
      <c r="M254" s="162">
        <f t="shared" si="29"/>
        <v>6</v>
      </c>
      <c r="N254" s="110">
        <f>SUMIF('6,8 день'!$B$4:$B$55,продукты!$A254,'6,8 день'!$C$4:$C$55)</f>
        <v>6</v>
      </c>
      <c r="O254" s="167">
        <f t="shared" si="30"/>
        <v>6</v>
      </c>
      <c r="P254" s="111">
        <f t="shared" si="32"/>
        <v>24</v>
      </c>
      <c r="Q254" s="111">
        <f t="shared" si="31"/>
        <v>192</v>
      </c>
      <c r="T254" s="183"/>
    </row>
    <row r="255" spans="1:20" x14ac:dyDescent="0.2">
      <c r="A255" s="129" t="s">
        <v>263</v>
      </c>
      <c r="B255" s="124">
        <v>0</v>
      </c>
      <c r="C255" s="99">
        <v>0</v>
      </c>
      <c r="D255" s="99">
        <v>14.9</v>
      </c>
      <c r="E255" s="106">
        <v>59</v>
      </c>
      <c r="F255" s="107"/>
      <c r="H255" s="110">
        <f>SUMIF('1,3 день'!$B$4:$B$48,продукты!$A255,'1,3 день'!$C$4:$C$48)</f>
        <v>0</v>
      </c>
      <c r="I255" s="162">
        <f t="shared" si="27"/>
        <v>0</v>
      </c>
      <c r="J255" s="110">
        <f>SUMIF('2,4 день'!$B$4:$B$50,продукты!$A255,'2,4 день'!$C$4:$C$50)</f>
        <v>0</v>
      </c>
      <c r="K255" s="162">
        <f t="shared" si="37"/>
        <v>0</v>
      </c>
      <c r="L255" s="110">
        <f>SUMIF('5,7 день'!$B$4:$B$51,продукты!$A255,'5,7 день'!$C$4:$C$51)</f>
        <v>0</v>
      </c>
      <c r="M255" s="162">
        <f t="shared" si="29"/>
        <v>0</v>
      </c>
      <c r="N255" s="110">
        <f>SUMIF('6,8 день'!$B$4:$B$55,продукты!$A255,'6,8 день'!$C$4:$C$55)</f>
        <v>0</v>
      </c>
      <c r="O255" s="167">
        <f t="shared" si="30"/>
        <v>0</v>
      </c>
      <c r="P255" s="111">
        <f t="shared" si="32"/>
        <v>0</v>
      </c>
      <c r="Q255" s="111">
        <f t="shared" si="31"/>
        <v>0</v>
      </c>
      <c r="T255" s="181"/>
    </row>
    <row r="256" spans="1:20" ht="12.75" customHeight="1" x14ac:dyDescent="0.2">
      <c r="A256" s="129" t="s">
        <v>258</v>
      </c>
      <c r="B256" s="124">
        <v>2.2999999999999998</v>
      </c>
      <c r="C256" s="99">
        <v>0</v>
      </c>
      <c r="D256" s="99">
        <v>65.599999999999994</v>
      </c>
      <c r="E256" s="106">
        <v>272</v>
      </c>
      <c r="F256" s="107"/>
      <c r="H256" s="110">
        <f>SUMIF('1,3 день'!$B$4:$B$48,продукты!$A256,'1,3 день'!$C$4:$C$48)</f>
        <v>0</v>
      </c>
      <c r="I256" s="162">
        <f t="shared" si="27"/>
        <v>0</v>
      </c>
      <c r="J256" s="110">
        <f>SUMIF('2,4 день'!$B$4:$B$50,продукты!$A256,'2,4 день'!$C$4:$C$50)</f>
        <v>10</v>
      </c>
      <c r="K256" s="162">
        <f t="shared" si="37"/>
        <v>10</v>
      </c>
      <c r="L256" s="110">
        <f>SUMIF('5,7 день'!$B$4:$B$51,продукты!$A256,'5,7 день'!$C$4:$C$51)</f>
        <v>10</v>
      </c>
      <c r="M256" s="162">
        <f t="shared" si="29"/>
        <v>10</v>
      </c>
      <c r="N256" s="110">
        <f>SUMIF('6,8 день'!$B$4:$B$55,продукты!$A256,'6,8 день'!$C$4:$C$55)</f>
        <v>10</v>
      </c>
      <c r="O256" s="167">
        <f t="shared" si="30"/>
        <v>10</v>
      </c>
      <c r="P256" s="111">
        <f t="shared" si="32"/>
        <v>30</v>
      </c>
      <c r="Q256" s="111">
        <f t="shared" si="31"/>
        <v>240</v>
      </c>
      <c r="T256" s="183"/>
    </row>
    <row r="257" spans="1:20" x14ac:dyDescent="0.2">
      <c r="A257" s="129" t="s">
        <v>222</v>
      </c>
      <c r="B257" s="124">
        <v>5.4</v>
      </c>
      <c r="C257" s="99">
        <v>0</v>
      </c>
      <c r="D257" s="99">
        <v>21.6</v>
      </c>
      <c r="E257" s="106">
        <v>115</v>
      </c>
      <c r="F257" s="107">
        <v>15</v>
      </c>
      <c r="H257" s="110">
        <f>SUMIF('1,3 день'!$B$4:$B$48,продукты!$A257,'1,3 день'!$C$4:$C$48)</f>
        <v>0</v>
      </c>
      <c r="I257" s="162">
        <f t="shared" si="27"/>
        <v>0</v>
      </c>
      <c r="J257" s="110">
        <f>SUMIF('2,4 день'!$B$4:$B$50,продукты!$A257,'2,4 день'!$C$4:$C$50)</f>
        <v>0</v>
      </c>
      <c r="K257" s="162">
        <f t="shared" si="37"/>
        <v>0</v>
      </c>
      <c r="L257" s="110">
        <f>SUMIF('5,7 день'!$B$4:$B$51,продукты!$A257,'5,7 день'!$C$4:$C$51)</f>
        <v>0</v>
      </c>
      <c r="M257" s="162">
        <f t="shared" si="29"/>
        <v>0</v>
      </c>
      <c r="N257" s="110">
        <f>SUMIF('6,8 день'!$B$4:$B$55,продукты!$A257,'6,8 день'!$C$4:$C$55)</f>
        <v>0</v>
      </c>
      <c r="O257" s="167">
        <f t="shared" si="30"/>
        <v>0</v>
      </c>
      <c r="P257" s="111">
        <f t="shared" si="32"/>
        <v>0</v>
      </c>
      <c r="Q257" s="111">
        <f t="shared" si="31"/>
        <v>0</v>
      </c>
      <c r="T257" s="183"/>
    </row>
    <row r="258" spans="1:20" x14ac:dyDescent="0.2">
      <c r="A258" s="129" t="s">
        <v>306</v>
      </c>
      <c r="B258" s="124">
        <v>24</v>
      </c>
      <c r="C258" s="99">
        <v>1.5</v>
      </c>
      <c r="D258" s="99">
        <v>46.3</v>
      </c>
      <c r="E258" s="106">
        <v>294</v>
      </c>
      <c r="F258" s="107"/>
      <c r="H258" s="110">
        <f>SUMIF('1,3 день'!$B$4:$B$48,продукты!$A258,'1,3 день'!$C$4:$C$48)</f>
        <v>0</v>
      </c>
      <c r="I258" s="162">
        <f t="shared" ref="I258:I262" si="39">H258*$H$277</f>
        <v>0</v>
      </c>
      <c r="J258" s="110">
        <f>SUMIF('2,4 день'!$B$4:$B$50,продукты!$A258,'2,4 день'!$C$4:$C$50)</f>
        <v>0</v>
      </c>
      <c r="K258" s="162">
        <f t="shared" si="37"/>
        <v>0</v>
      </c>
      <c r="L258" s="110">
        <f>SUMIF('5,7 день'!$B$4:$B$51,продукты!$A258,'5,7 день'!$C$4:$C$51)</f>
        <v>60</v>
      </c>
      <c r="M258" s="162">
        <f t="shared" ref="M258:M262" si="40">L258*$L$277</f>
        <v>60</v>
      </c>
      <c r="N258" s="110">
        <f>SUMIF('6,8 день'!$B$4:$B$55,продукты!$A258,'6,8 день'!$C$4:$C$55)</f>
        <v>0</v>
      </c>
      <c r="O258" s="167">
        <f t="shared" ref="O258:O262" si="41">N258*$N$277</f>
        <v>0</v>
      </c>
      <c r="P258" s="111">
        <f t="shared" ref="P258" si="42">I258+K258+M258+O258</f>
        <v>60</v>
      </c>
      <c r="Q258" s="111">
        <f t="shared" ref="Q258:Q262" si="43">P258*$H$278</f>
        <v>480</v>
      </c>
      <c r="T258" s="183"/>
    </row>
    <row r="259" spans="1:20" x14ac:dyDescent="0.2">
      <c r="A259" s="129" t="s">
        <v>111</v>
      </c>
      <c r="B259" s="124">
        <v>19.2</v>
      </c>
      <c r="C259" s="99">
        <v>24.8</v>
      </c>
      <c r="D259" s="99">
        <v>0</v>
      </c>
      <c r="E259" s="106">
        <v>310</v>
      </c>
      <c r="F259" s="107"/>
      <c r="H259" s="110">
        <f>SUMIF('1,3 день'!$B$4:$B$48,продукты!$A259,'1,3 день'!$C$4:$C$48)</f>
        <v>0</v>
      </c>
      <c r="I259" s="162">
        <f t="shared" si="39"/>
        <v>0</v>
      </c>
      <c r="J259" s="110">
        <f>SUMIF('2,4 день'!$B$4:$B$50,продукты!$A259,'2,4 день'!$C$4:$C$50)</f>
        <v>0</v>
      </c>
      <c r="K259" s="162">
        <f t="shared" si="37"/>
        <v>0</v>
      </c>
      <c r="L259" s="110">
        <f>SUMIF('5,7 день'!$B$4:$B$51,продукты!$A259,'5,7 день'!$C$4:$C$51)</f>
        <v>0</v>
      </c>
      <c r="M259" s="162">
        <f t="shared" si="40"/>
        <v>0</v>
      </c>
      <c r="N259" s="110">
        <f>SUMIF('6,8 день'!$B$4:$B$55,продукты!$A259,'6,8 день'!$C$4:$C$55)</f>
        <v>0</v>
      </c>
      <c r="O259" s="167">
        <f t="shared" si="41"/>
        <v>0</v>
      </c>
      <c r="P259" s="111">
        <f t="shared" si="32"/>
        <v>0</v>
      </c>
      <c r="Q259" s="111">
        <f t="shared" si="43"/>
        <v>0</v>
      </c>
      <c r="T259" s="181"/>
    </row>
    <row r="260" spans="1:20" x14ac:dyDescent="0.2">
      <c r="A260" s="129" t="s">
        <v>112</v>
      </c>
      <c r="B260" s="124">
        <v>19.899999999999999</v>
      </c>
      <c r="C260" s="99">
        <v>24</v>
      </c>
      <c r="D260" s="99">
        <v>0</v>
      </c>
      <c r="E260" s="106">
        <v>304</v>
      </c>
      <c r="F260" s="107"/>
      <c r="H260" s="110">
        <f>SUMIF('1,3 день'!$B$4:$B$48,продукты!$A260,'1,3 день'!$C$4:$C$48)</f>
        <v>0</v>
      </c>
      <c r="I260" s="162">
        <f t="shared" si="39"/>
        <v>0</v>
      </c>
      <c r="J260" s="110">
        <f>SUMIF('2,4 день'!$B$4:$B$50,продукты!$A260,'2,4 день'!$C$4:$C$50)</f>
        <v>0</v>
      </c>
      <c r="K260" s="162">
        <f t="shared" si="37"/>
        <v>0</v>
      </c>
      <c r="L260" s="110">
        <f>SUMIF('5,7 день'!$B$4:$B$51,продукты!$A260,'5,7 день'!$C$4:$C$51)</f>
        <v>0</v>
      </c>
      <c r="M260" s="162">
        <f t="shared" si="40"/>
        <v>0</v>
      </c>
      <c r="N260" s="110">
        <f>SUMIF('6,8 день'!$B$4:$B$55,продукты!$A260,'6,8 день'!$C$4:$C$55)</f>
        <v>0</v>
      </c>
      <c r="O260" s="167">
        <f t="shared" si="41"/>
        <v>0</v>
      </c>
      <c r="P260" s="111">
        <f t="shared" si="32"/>
        <v>0</v>
      </c>
      <c r="Q260" s="111">
        <f t="shared" si="43"/>
        <v>0</v>
      </c>
      <c r="T260" s="181"/>
    </row>
    <row r="261" spans="1:20" x14ac:dyDescent="0.2">
      <c r="A261" s="129" t="s">
        <v>201</v>
      </c>
      <c r="B261" s="124">
        <v>6.3</v>
      </c>
      <c r="C261" s="99">
        <v>37.200000000000003</v>
      </c>
      <c r="D261" s="99">
        <v>46.5</v>
      </c>
      <c r="E261" s="106">
        <v>547</v>
      </c>
      <c r="F261" s="107"/>
      <c r="H261" s="110">
        <f>SUMIF('1,3 день'!$B$4:$B$48,продукты!$A261,'1,3 день'!$C$4:$C$48)</f>
        <v>0</v>
      </c>
      <c r="I261" s="162">
        <f t="shared" si="39"/>
        <v>0</v>
      </c>
      <c r="J261" s="110">
        <f>SUMIF('2,4 день'!$B$4:$B$50,продукты!$A261,'2,4 день'!$C$4:$C$50)</f>
        <v>0</v>
      </c>
      <c r="K261" s="162">
        <f t="shared" si="37"/>
        <v>0</v>
      </c>
      <c r="L261" s="110">
        <f>SUMIF('5,7 день'!$B$4:$B$51,продукты!$A261,'5,7 день'!$C$4:$C$51)</f>
        <v>0</v>
      </c>
      <c r="M261" s="162">
        <f t="shared" si="40"/>
        <v>0</v>
      </c>
      <c r="N261" s="110">
        <f>SUMIF('6,8 день'!$B$4:$B$55,продукты!$A261,'6,8 день'!$C$4:$C$55)</f>
        <v>0</v>
      </c>
      <c r="O261" s="167">
        <f t="shared" si="41"/>
        <v>0</v>
      </c>
      <c r="P261" s="111">
        <f t="shared" si="32"/>
        <v>0</v>
      </c>
      <c r="Q261" s="111">
        <f t="shared" si="43"/>
        <v>0</v>
      </c>
      <c r="T261" s="181"/>
    </row>
    <row r="262" spans="1:20" x14ac:dyDescent="0.2">
      <c r="A262" s="129" t="s">
        <v>200</v>
      </c>
      <c r="B262" s="124">
        <v>5.0999999999999996</v>
      </c>
      <c r="C262" s="99">
        <v>33.1</v>
      </c>
      <c r="D262" s="99">
        <v>55.3</v>
      </c>
      <c r="E262" s="108">
        <v>642</v>
      </c>
      <c r="F262" s="107"/>
      <c r="H262" s="110">
        <f>SUMIF('1,3 день'!$B$4:$B$48,продукты!$A262,'1,3 день'!$C$4:$C$48)</f>
        <v>0</v>
      </c>
      <c r="I262" s="162">
        <f t="shared" si="39"/>
        <v>0</v>
      </c>
      <c r="J262" s="110">
        <f>SUMIF('2,4 день'!$B$4:$B$50,продукты!$A262,'2,4 день'!$C$4:$C$50)</f>
        <v>0</v>
      </c>
      <c r="K262" s="162">
        <f t="shared" si="37"/>
        <v>0</v>
      </c>
      <c r="L262" s="110">
        <f>SUMIF('5,7 день'!$B$4:$B$51,продукты!$A262,'5,7 день'!$C$4:$C$51)</f>
        <v>0</v>
      </c>
      <c r="M262" s="162">
        <f t="shared" si="40"/>
        <v>0</v>
      </c>
      <c r="N262" s="110">
        <f>SUMIF('6,8 день'!$B$4:$B$55,продукты!$A262,'6,8 день'!$C$4:$C$55)</f>
        <v>0</v>
      </c>
      <c r="O262" s="167">
        <f t="shared" si="41"/>
        <v>0</v>
      </c>
      <c r="P262" s="111">
        <f t="shared" si="32"/>
        <v>0</v>
      </c>
      <c r="Q262" s="111">
        <f t="shared" si="43"/>
        <v>0</v>
      </c>
      <c r="T262" s="181"/>
    </row>
    <row r="263" spans="1:20" x14ac:dyDescent="0.2">
      <c r="A263" s="129" t="s">
        <v>283</v>
      </c>
      <c r="B263" s="124">
        <v>6.9</v>
      </c>
      <c r="C263" s="99">
        <v>39.9</v>
      </c>
      <c r="D263" s="99">
        <v>44.2</v>
      </c>
      <c r="E263" s="106">
        <v>556</v>
      </c>
      <c r="F263" s="107"/>
      <c r="H263" s="110">
        <f>SUMIF('1,3 день'!$B$4:$B$48,продукты!$A263,'1,3 день'!$C$4:$C$48)</f>
        <v>30</v>
      </c>
      <c r="I263" s="162">
        <f t="shared" ref="I263:I271" si="44">H263*$H$277</f>
        <v>30</v>
      </c>
      <c r="J263" s="110">
        <f>SUMIF('2,4 день'!$B$4:$B$50,продукты!$A263,'2,4 день'!$C$4:$C$50)</f>
        <v>30</v>
      </c>
      <c r="K263" s="162">
        <f t="shared" si="37"/>
        <v>30</v>
      </c>
      <c r="L263" s="110">
        <f>SUMIF('5,7 день'!$B$4:$B$51,продукты!$A263,'5,7 день'!$C$4:$C$51)</f>
        <v>0</v>
      </c>
      <c r="M263" s="162">
        <f t="shared" ref="M263:M275" si="45">L263*$L$277</f>
        <v>0</v>
      </c>
      <c r="N263" s="110">
        <f>SUMIF('6,8 день'!$B$4:$B$55,продукты!$A263,'6,8 день'!$C$4:$C$55)</f>
        <v>0</v>
      </c>
      <c r="O263" s="167">
        <f t="shared" ref="O263:O270" si="46">N263*$N$277</f>
        <v>0</v>
      </c>
      <c r="P263" s="111">
        <f t="shared" si="32"/>
        <v>60</v>
      </c>
      <c r="Q263" s="111">
        <f t="shared" ref="Q263:Q271" si="47">P263*$H$278</f>
        <v>480</v>
      </c>
      <c r="T263" s="181"/>
    </row>
    <row r="264" spans="1:20" x14ac:dyDescent="0.2">
      <c r="A264" s="129" t="s">
        <v>151</v>
      </c>
      <c r="B264" s="124">
        <v>16</v>
      </c>
      <c r="C264" s="99">
        <v>30.8</v>
      </c>
      <c r="D264" s="99">
        <v>0.7</v>
      </c>
      <c r="E264" s="108">
        <v>854</v>
      </c>
      <c r="F264" s="107"/>
      <c r="H264" s="110">
        <f>SUMIF('1,3 день'!$B$4:$B$48,продукты!$A264,'1,3 день'!$C$4:$C$48)</f>
        <v>0</v>
      </c>
      <c r="I264" s="162">
        <f t="shared" si="44"/>
        <v>0</v>
      </c>
      <c r="J264" s="110">
        <f>SUMIF('2,4 день'!$B$4:$B$50,продукты!$A264,'2,4 день'!$C$4:$C$50)</f>
        <v>0</v>
      </c>
      <c r="K264" s="162">
        <f t="shared" si="37"/>
        <v>0</v>
      </c>
      <c r="L264" s="110">
        <f>SUMIF('5,7 день'!$B$4:$B$51,продукты!$A264,'5,7 день'!$C$4:$C$51)</f>
        <v>0</v>
      </c>
      <c r="M264" s="162">
        <f t="shared" si="45"/>
        <v>0</v>
      </c>
      <c r="N264" s="110">
        <f>SUMIF('6,8 день'!$B$4:$B$55,продукты!$A264,'6,8 день'!$C$4:$C$55)</f>
        <v>0</v>
      </c>
      <c r="O264" s="167">
        <f t="shared" si="46"/>
        <v>0</v>
      </c>
      <c r="P264" s="111">
        <f t="shared" si="32"/>
        <v>0</v>
      </c>
      <c r="Q264" s="111">
        <f t="shared" si="47"/>
        <v>0</v>
      </c>
      <c r="R264" s="2">
        <v>240</v>
      </c>
      <c r="S264" s="199">
        <f>Q264/R264</f>
        <v>0</v>
      </c>
      <c r="T264" s="183"/>
    </row>
    <row r="265" spans="1:20" x14ac:dyDescent="0.2">
      <c r="A265" s="139" t="s">
        <v>227</v>
      </c>
      <c r="B265" s="140">
        <v>3</v>
      </c>
      <c r="C265" s="141">
        <v>0</v>
      </c>
      <c r="D265" s="142">
        <v>2.9</v>
      </c>
      <c r="E265" s="143">
        <v>24</v>
      </c>
      <c r="F265" s="144"/>
      <c r="G265" s="145"/>
      <c r="H265" s="146">
        <f>SUMIF('1,3 день'!$B$4:$B$48,продукты!$A265,'1,3 день'!$C$4:$C$48)</f>
        <v>0</v>
      </c>
      <c r="I265" s="163">
        <f t="shared" si="44"/>
        <v>0</v>
      </c>
      <c r="J265" s="146">
        <f>SUMIF('2,4 день'!$B$4:$B$50,продукты!$A265,'2,4 день'!$C$4:$C$50)</f>
        <v>0</v>
      </c>
      <c r="K265" s="163">
        <f t="shared" si="37"/>
        <v>0</v>
      </c>
      <c r="L265" s="146">
        <f>SUMIF('5,7 день'!$B$4:$B$51,продукты!$A265,'5,7 день'!$C$4:$C$51)</f>
        <v>0</v>
      </c>
      <c r="M265" s="163">
        <f t="shared" si="45"/>
        <v>0</v>
      </c>
      <c r="N265" s="146">
        <f>SUMIF('6,8 день'!$B$4:$B$55,продукты!$A265,'6,8 день'!$C$4:$C$55)</f>
        <v>0</v>
      </c>
      <c r="O265" s="163">
        <f t="shared" si="46"/>
        <v>0</v>
      </c>
      <c r="P265" s="112">
        <f t="shared" si="32"/>
        <v>0</v>
      </c>
      <c r="Q265" s="112">
        <f t="shared" si="47"/>
        <v>0</v>
      </c>
      <c r="T265" s="181"/>
    </row>
    <row r="266" spans="1:20" x14ac:dyDescent="0.2">
      <c r="A266" s="129" t="s">
        <v>235</v>
      </c>
      <c r="B266" s="124">
        <v>2.2000000000000002</v>
      </c>
      <c r="C266" s="99">
        <v>5</v>
      </c>
      <c r="D266" s="100">
        <v>8.1</v>
      </c>
      <c r="E266" s="101">
        <v>86</v>
      </c>
      <c r="F266" s="102"/>
      <c r="G266" s="103"/>
      <c r="H266" s="146">
        <f>SUMIF('1,3 день'!$B$4:$B$48,продукты!$A266,'1,3 день'!$C$4:$C$48)</f>
        <v>0</v>
      </c>
      <c r="I266" s="163">
        <f t="shared" si="44"/>
        <v>0</v>
      </c>
      <c r="J266" s="146">
        <f>SUMIF('2,4 день'!$B$4:$B$50,продукты!$A266,'2,4 день'!$C$4:$C$50)</f>
        <v>0</v>
      </c>
      <c r="K266" s="163">
        <f t="shared" si="37"/>
        <v>0</v>
      </c>
      <c r="L266" s="146">
        <f>SUMIF('5,7 день'!$B$4:$B$51,продукты!$A266,'5,7 день'!$C$4:$C$51)</f>
        <v>0</v>
      </c>
      <c r="M266" s="163">
        <f t="shared" si="45"/>
        <v>0</v>
      </c>
      <c r="N266" s="146">
        <f>SUMIF('6,8 день'!$B$4:$B$55,продукты!$A266,'6,8 день'!$C$4:$C$55)</f>
        <v>0</v>
      </c>
      <c r="O266" s="163">
        <f t="shared" si="46"/>
        <v>0</v>
      </c>
      <c r="P266" s="112">
        <f t="shared" si="32"/>
        <v>0</v>
      </c>
      <c r="Q266" s="112">
        <f t="shared" si="47"/>
        <v>0</v>
      </c>
      <c r="T266" s="181"/>
    </row>
    <row r="267" spans="1:20" x14ac:dyDescent="0.2">
      <c r="A267" s="129" t="s">
        <v>136</v>
      </c>
      <c r="B267" s="124">
        <v>17.899999999999999</v>
      </c>
      <c r="C267" s="99">
        <v>0.7</v>
      </c>
      <c r="D267" s="100">
        <v>0</v>
      </c>
      <c r="E267" s="101">
        <v>79</v>
      </c>
      <c r="F267" s="102"/>
      <c r="G267" s="103"/>
      <c r="H267" s="146">
        <f>SUMIF('1,3 день'!$B$4:$B$48,продукты!$A267,'1,3 день'!$C$4:$C$48)</f>
        <v>0</v>
      </c>
      <c r="I267" s="163">
        <f t="shared" si="44"/>
        <v>0</v>
      </c>
      <c r="J267" s="146">
        <f>SUMIF('2,4 день'!$B$4:$B$50,продукты!$A267,'2,4 день'!$C$4:$C$50)</f>
        <v>0</v>
      </c>
      <c r="K267" s="163">
        <f t="shared" si="37"/>
        <v>0</v>
      </c>
      <c r="L267" s="146">
        <f>SUMIF('5,7 день'!$B$4:$B$51,продукты!$A267,'5,7 день'!$C$4:$C$51)</f>
        <v>0</v>
      </c>
      <c r="M267" s="163">
        <f t="shared" si="45"/>
        <v>0</v>
      </c>
      <c r="N267" s="146">
        <f>SUMIF('6,8 день'!$B$4:$B$55,продукты!$A267,'6,8 день'!$C$4:$C$55)</f>
        <v>0</v>
      </c>
      <c r="O267" s="163">
        <f t="shared" si="46"/>
        <v>0</v>
      </c>
      <c r="P267" s="112">
        <f t="shared" si="32"/>
        <v>0</v>
      </c>
      <c r="Q267" s="112">
        <f t="shared" si="47"/>
        <v>0</v>
      </c>
      <c r="T267" s="181"/>
    </row>
    <row r="268" spans="1:20" x14ac:dyDescent="0.2">
      <c r="A268" s="129" t="s">
        <v>164</v>
      </c>
      <c r="B268" s="124">
        <v>10</v>
      </c>
      <c r="C268" s="99">
        <v>3.8</v>
      </c>
      <c r="D268" s="100">
        <v>3.6</v>
      </c>
      <c r="E268" s="101">
        <v>103</v>
      </c>
      <c r="F268" s="102"/>
      <c r="G268" s="103"/>
      <c r="H268" s="146">
        <f>SUMIF('1,3 день'!$B$4:$B$48,продукты!$A268,'1,3 день'!$C$4:$C$48)</f>
        <v>0</v>
      </c>
      <c r="I268" s="163">
        <f t="shared" si="44"/>
        <v>0</v>
      </c>
      <c r="J268" s="146">
        <f>SUMIF('2,4 день'!$B$4:$B$50,продукты!$A268,'2,4 день'!$C$4:$C$50)</f>
        <v>0</v>
      </c>
      <c r="K268" s="163">
        <f t="shared" si="37"/>
        <v>0</v>
      </c>
      <c r="L268" s="146">
        <f>SUMIF('5,7 день'!$B$4:$B$51,продукты!$A268,'5,7 день'!$C$4:$C$51)</f>
        <v>0</v>
      </c>
      <c r="M268" s="163">
        <f t="shared" si="45"/>
        <v>0</v>
      </c>
      <c r="N268" s="146">
        <f>SUMIF('6,8 день'!$B$4:$B$55,продукты!$A268,'6,8 день'!$C$4:$C$55)</f>
        <v>0</v>
      </c>
      <c r="O268" s="163">
        <f t="shared" si="46"/>
        <v>0</v>
      </c>
      <c r="P268" s="112">
        <f t="shared" si="32"/>
        <v>0</v>
      </c>
      <c r="Q268" s="112">
        <f t="shared" si="47"/>
        <v>0</v>
      </c>
      <c r="T268" s="181"/>
    </row>
    <row r="269" spans="1:20" x14ac:dyDescent="0.2">
      <c r="A269" s="129" t="s">
        <v>240</v>
      </c>
      <c r="B269" s="124">
        <v>0.3</v>
      </c>
      <c r="C269" s="99">
        <v>0</v>
      </c>
      <c r="D269" s="100">
        <v>11.5</v>
      </c>
      <c r="E269" s="101">
        <v>48</v>
      </c>
      <c r="F269" s="102"/>
      <c r="G269" s="103"/>
      <c r="H269" s="146">
        <f>SUMIF('1,3 день'!$B$4:$B$48,продукты!$A269,'1,3 день'!$C$4:$C$48)</f>
        <v>0</v>
      </c>
      <c r="I269" s="163">
        <f t="shared" si="44"/>
        <v>0</v>
      </c>
      <c r="J269" s="146">
        <f>SUMIF('2,4 день'!$B$4:$B$50,продукты!$A269,'2,4 день'!$C$4:$C$50)</f>
        <v>0</v>
      </c>
      <c r="K269" s="163">
        <f t="shared" si="37"/>
        <v>0</v>
      </c>
      <c r="L269" s="146">
        <f>SUMIF('5,7 день'!$B$4:$B$51,продукты!$A269,'5,7 день'!$C$4:$C$51)</f>
        <v>0</v>
      </c>
      <c r="M269" s="163">
        <f t="shared" si="45"/>
        <v>0</v>
      </c>
      <c r="N269" s="146">
        <f>SUMIF('6,8 день'!$B$4:$B$55,продукты!$A269,'6,8 день'!$C$4:$C$55)</f>
        <v>0</v>
      </c>
      <c r="O269" s="163">
        <f t="shared" si="46"/>
        <v>0</v>
      </c>
      <c r="P269" s="112">
        <f t="shared" si="32"/>
        <v>0</v>
      </c>
      <c r="Q269" s="112">
        <f t="shared" si="47"/>
        <v>0</v>
      </c>
      <c r="T269" s="181"/>
    </row>
    <row r="270" spans="1:20" x14ac:dyDescent="0.2">
      <c r="A270" s="129" t="s">
        <v>259</v>
      </c>
      <c r="B270" s="124">
        <v>3.2</v>
      </c>
      <c r="C270" s="99">
        <v>0</v>
      </c>
      <c r="D270" s="100">
        <v>68</v>
      </c>
      <c r="E270" s="101">
        <v>285</v>
      </c>
      <c r="F270" s="102"/>
      <c r="G270" s="103"/>
      <c r="H270" s="146">
        <f>SUMIF('1,3 день'!$B$4:$B$48,продукты!$A270,'1,3 день'!$C$4:$C$48)</f>
        <v>0</v>
      </c>
      <c r="I270" s="163">
        <f t="shared" si="44"/>
        <v>0</v>
      </c>
      <c r="J270" s="146">
        <f>SUMIF('2,4 день'!$B$4:$B$50,продукты!$A270,'2,4 день'!$C$4:$C$50)</f>
        <v>0</v>
      </c>
      <c r="K270" s="163">
        <f t="shared" si="37"/>
        <v>0</v>
      </c>
      <c r="L270" s="146">
        <f>SUMIF('5,7 день'!$B$4:$B$51,продукты!$A270,'5,7 день'!$C$4:$C$51)</f>
        <v>0</v>
      </c>
      <c r="M270" s="163">
        <f t="shared" si="45"/>
        <v>0</v>
      </c>
      <c r="N270" s="146">
        <f>SUMIF('6,8 день'!$B$4:$B$55,продукты!$A270,'6,8 день'!$C$4:$C$55)</f>
        <v>0</v>
      </c>
      <c r="O270" s="163">
        <f t="shared" si="46"/>
        <v>0</v>
      </c>
      <c r="P270" s="112">
        <f t="shared" si="32"/>
        <v>0</v>
      </c>
      <c r="Q270" s="112">
        <f t="shared" si="47"/>
        <v>0</v>
      </c>
      <c r="T270" s="181"/>
    </row>
    <row r="271" spans="1:20" x14ac:dyDescent="0.2">
      <c r="A271" s="129" t="s">
        <v>110</v>
      </c>
      <c r="B271" s="124">
        <v>15.2</v>
      </c>
      <c r="C271" s="99">
        <v>15.8</v>
      </c>
      <c r="D271" s="100">
        <v>0</v>
      </c>
      <c r="E271" s="101">
        <v>209</v>
      </c>
      <c r="F271" s="102"/>
      <c r="G271" s="103"/>
      <c r="H271" s="146">
        <f>SUMIF('1,3 день'!$B$4:$B$48,продукты!$A271,'1,3 день'!$C$4:$C$48)</f>
        <v>0</v>
      </c>
      <c r="I271" s="163">
        <f t="shared" si="44"/>
        <v>0</v>
      </c>
      <c r="J271" s="146">
        <f>SUMIF('2,4 день'!$B$4:$B$50,продукты!$A271,'2,4 день'!$C$4:$C$50)</f>
        <v>0</v>
      </c>
      <c r="K271" s="163">
        <f t="shared" si="37"/>
        <v>0</v>
      </c>
      <c r="L271" s="146">
        <f>SUMIF('5,7 день'!$B$4:$B$51,продукты!$A271,'5,7 день'!$C$4:$C$51)</f>
        <v>0</v>
      </c>
      <c r="M271" s="163">
        <f t="shared" si="45"/>
        <v>0</v>
      </c>
      <c r="N271" s="146">
        <f>SUMIF('6,8 день'!$B$4:$B$55,продукты!$A271,'6,8 день'!$C$4:$C$55)</f>
        <v>0</v>
      </c>
      <c r="O271" s="163">
        <f t="shared" ref="O271:O274" si="48">N271*$N$277</f>
        <v>0</v>
      </c>
      <c r="P271" s="112">
        <f t="shared" si="32"/>
        <v>0</v>
      </c>
      <c r="Q271" s="112">
        <f t="shared" si="47"/>
        <v>0</v>
      </c>
      <c r="T271" s="181"/>
    </row>
    <row r="272" spans="1:20" x14ac:dyDescent="0.2">
      <c r="A272" s="129" t="s">
        <v>119</v>
      </c>
      <c r="B272" s="124">
        <v>16.600000000000001</v>
      </c>
      <c r="C272" s="99">
        <v>16</v>
      </c>
      <c r="D272" s="100">
        <v>1.8</v>
      </c>
      <c r="E272" s="101">
        <v>215</v>
      </c>
      <c r="F272" s="102"/>
      <c r="G272" s="103"/>
      <c r="H272" s="146">
        <f>SUMIF('1,3 день'!$B$4:$B$48,продукты!$A272,'1,3 день'!$C$4:$C$48)</f>
        <v>0</v>
      </c>
      <c r="I272" s="163">
        <f t="shared" ref="I272:I275" si="49">H272*$H$277</f>
        <v>0</v>
      </c>
      <c r="J272" s="146">
        <f>SUMIF('2,4 день'!$B$4:$B$50,продукты!$A272,'2,4 день'!$C$4:$C$50)</f>
        <v>0</v>
      </c>
      <c r="K272" s="163">
        <f t="shared" si="37"/>
        <v>0</v>
      </c>
      <c r="L272" s="146">
        <f>SUMIF('5,7 день'!$B$4:$B$51,продукты!$A272,'5,7 день'!$C$4:$C$51)</f>
        <v>0</v>
      </c>
      <c r="M272" s="163">
        <f t="shared" si="45"/>
        <v>0</v>
      </c>
      <c r="N272" s="146">
        <f>SUMIF('6,8 день'!$B$4:$B$55,продукты!$A272,'6,8 день'!$C$4:$C$55)</f>
        <v>0</v>
      </c>
      <c r="O272" s="163">
        <f t="shared" si="48"/>
        <v>0</v>
      </c>
      <c r="P272" s="112">
        <f t="shared" si="32"/>
        <v>0</v>
      </c>
      <c r="Q272" s="112">
        <f t="shared" ref="Q272:Q275" si="50">P272*$H$278</f>
        <v>0</v>
      </c>
      <c r="T272" s="181"/>
    </row>
    <row r="273" spans="1:20" x14ac:dyDescent="0.2">
      <c r="A273" s="129" t="s">
        <v>88</v>
      </c>
      <c r="B273" s="124">
        <v>12</v>
      </c>
      <c r="C273" s="99">
        <v>11.4</v>
      </c>
      <c r="D273" s="100">
        <v>0.5</v>
      </c>
      <c r="E273" s="101">
        <v>157</v>
      </c>
      <c r="F273" s="102"/>
      <c r="G273" s="103"/>
      <c r="H273" s="146">
        <f>SUMIF('1,3 день'!$B$4:$B$48,продукты!$A273,'1,3 день'!$C$4:$C$48)</f>
        <v>0</v>
      </c>
      <c r="I273" s="163">
        <f t="shared" si="49"/>
        <v>0</v>
      </c>
      <c r="J273" s="146">
        <f>SUMIF('2,4 день'!$B$4:$B$50,продукты!$A273,'2,4 день'!$C$4:$C$50)</f>
        <v>0</v>
      </c>
      <c r="K273" s="163">
        <f t="shared" si="37"/>
        <v>0</v>
      </c>
      <c r="L273" s="146">
        <f>SUMIF('5,7 день'!$B$4:$B$51,продукты!$A273,'5,7 день'!$C$4:$C$51)</f>
        <v>0</v>
      </c>
      <c r="M273" s="163">
        <f t="shared" si="45"/>
        <v>0</v>
      </c>
      <c r="N273" s="146">
        <f>SUMIF('6,8 день'!$B$4:$B$55,продукты!$A273,'6,8 день'!$C$4:$C$55)</f>
        <v>0</v>
      </c>
      <c r="O273" s="163">
        <f t="shared" si="48"/>
        <v>0</v>
      </c>
      <c r="P273" s="112">
        <f t="shared" si="32"/>
        <v>0</v>
      </c>
      <c r="Q273" s="112">
        <f t="shared" si="50"/>
        <v>0</v>
      </c>
      <c r="T273" s="181"/>
    </row>
    <row r="274" spans="1:20" x14ac:dyDescent="0.2">
      <c r="A274" s="129" t="s">
        <v>14</v>
      </c>
      <c r="B274" s="125">
        <v>49.9</v>
      </c>
      <c r="C274" s="99">
        <v>34.200000000000003</v>
      </c>
      <c r="D274" s="100">
        <v>0</v>
      </c>
      <c r="E274" s="101">
        <v>522</v>
      </c>
      <c r="F274" s="102"/>
      <c r="G274" s="103"/>
      <c r="H274" s="146">
        <f>SUMIF('1,3 день'!$B$4:$B$48,продукты!$A274,'1,3 день'!$C$4:$C$48)</f>
        <v>0</v>
      </c>
      <c r="I274" s="163">
        <f t="shared" si="49"/>
        <v>0</v>
      </c>
      <c r="J274" s="146">
        <f>SUMIF('2,4 день'!$B$4:$B$50,продукты!$A274,'2,4 день'!$C$4:$C$50)</f>
        <v>0</v>
      </c>
      <c r="K274" s="163">
        <f t="shared" ref="K274:K275" si="51">J274*$J$277</f>
        <v>0</v>
      </c>
      <c r="L274" s="146">
        <f>SUMIF('5,7 день'!$B$4:$B$51,продукты!$A274,'5,7 день'!$C$4:$C$51)</f>
        <v>0</v>
      </c>
      <c r="M274" s="163">
        <f t="shared" si="45"/>
        <v>0</v>
      </c>
      <c r="N274" s="146">
        <f>SUMIF('6,8 день'!$B$4:$B$55,продукты!$A274,'6,8 день'!$C$4:$C$55)</f>
        <v>0</v>
      </c>
      <c r="O274" s="163">
        <f t="shared" si="48"/>
        <v>0</v>
      </c>
      <c r="P274" s="112">
        <f t="shared" si="32"/>
        <v>0</v>
      </c>
      <c r="Q274" s="112">
        <f t="shared" si="50"/>
        <v>0</v>
      </c>
      <c r="T274" s="181"/>
    </row>
    <row r="275" spans="1:20" ht="12.75" thickBot="1" x14ac:dyDescent="0.25">
      <c r="A275" s="147" t="s">
        <v>183</v>
      </c>
      <c r="B275" s="148">
        <v>6.3</v>
      </c>
      <c r="C275" s="149">
        <v>1.2</v>
      </c>
      <c r="D275" s="150">
        <v>66.2</v>
      </c>
      <c r="E275" s="151">
        <v>310</v>
      </c>
      <c r="F275" s="152"/>
      <c r="G275" s="153"/>
      <c r="H275" s="146">
        <f>SUMIF('1,3 день'!$B$4:$B$48,продукты!$A275,'1,3 день'!$C$4:$C$48)</f>
        <v>0</v>
      </c>
      <c r="I275" s="163">
        <f t="shared" si="49"/>
        <v>0</v>
      </c>
      <c r="J275" s="146">
        <f>SUMIF('2,4 день'!$B$4:$B$50,продукты!$A275,'2,4 день'!$C$4:$C$50)</f>
        <v>0</v>
      </c>
      <c r="K275" s="163">
        <f t="shared" si="51"/>
        <v>0</v>
      </c>
      <c r="L275" s="146">
        <f>SUMIF('5,7 день'!$B$4:$B$51,продукты!$A275,'5,7 день'!$C$4:$C$51)</f>
        <v>0</v>
      </c>
      <c r="M275" s="163">
        <f t="shared" si="45"/>
        <v>0</v>
      </c>
      <c r="N275" s="146">
        <f>SUMIF('6,8 день'!$B$4:$B$55,продукты!$A275,'6,8 день'!$C$4:$C$55)</f>
        <v>0</v>
      </c>
      <c r="O275" s="163">
        <f>N275*$N$277</f>
        <v>0</v>
      </c>
      <c r="P275" s="112">
        <f t="shared" ref="P275" si="52">I275+K275+M275+O275</f>
        <v>0</v>
      </c>
      <c r="Q275" s="112">
        <f t="shared" si="50"/>
        <v>0</v>
      </c>
      <c r="T275" s="181"/>
    </row>
    <row r="276" spans="1:20" ht="15" customHeight="1" thickBot="1" x14ac:dyDescent="0.25">
      <c r="A276" s="154" t="s">
        <v>301</v>
      </c>
      <c r="B276" s="155"/>
      <c r="C276" s="156"/>
      <c r="D276" s="156"/>
      <c r="E276" s="157"/>
      <c r="F276" s="254" t="s">
        <v>24</v>
      </c>
      <c r="G276" s="255"/>
      <c r="H276" s="158">
        <f>SUM(H2:H275)</f>
        <v>709.75</v>
      </c>
      <c r="I276" s="164">
        <f t="shared" ref="I276:O276" si="53">SUM(I2:I275)</f>
        <v>709.75</v>
      </c>
      <c r="J276" s="158">
        <f t="shared" si="53"/>
        <v>652.875</v>
      </c>
      <c r="K276" s="164">
        <f t="shared" si="53"/>
        <v>652.875</v>
      </c>
      <c r="L276" s="158">
        <f t="shared" si="53"/>
        <v>698.5</v>
      </c>
      <c r="M276" s="164">
        <f t="shared" si="53"/>
        <v>698.5</v>
      </c>
      <c r="N276" s="158">
        <f t="shared" si="53"/>
        <v>643.5</v>
      </c>
      <c r="O276" s="168">
        <f t="shared" si="53"/>
        <v>643.5</v>
      </c>
      <c r="P276" s="159">
        <f>SUM(P2:P275)</f>
        <v>2704.625</v>
      </c>
      <c r="Q276" s="160">
        <f>SUM(Q2:Q275)</f>
        <v>21637</v>
      </c>
      <c r="S276" s="182"/>
      <c r="T276" s="181"/>
    </row>
    <row r="277" spans="1:20" ht="12.75" thickBot="1" x14ac:dyDescent="0.25">
      <c r="A277" s="130" t="s">
        <v>300</v>
      </c>
      <c r="B277" s="126"/>
      <c r="C277" s="119"/>
      <c r="D277" s="119"/>
      <c r="E277" s="120"/>
      <c r="F277" s="256" t="s">
        <v>290</v>
      </c>
      <c r="G277" s="257"/>
      <c r="H277" s="121">
        <v>1</v>
      </c>
      <c r="I277" s="165"/>
      <c r="J277" s="121">
        <v>1</v>
      </c>
      <c r="K277" s="165"/>
      <c r="L277" s="121">
        <v>1</v>
      </c>
      <c r="M277" s="165"/>
      <c r="N277" s="121">
        <v>1</v>
      </c>
      <c r="O277" s="169"/>
      <c r="P277" s="122"/>
      <c r="Q277" s="122"/>
      <c r="T277" s="183"/>
    </row>
    <row r="278" spans="1:20" ht="12.75" thickBot="1" x14ac:dyDescent="0.25">
      <c r="A278" s="130" t="s">
        <v>297</v>
      </c>
      <c r="B278" s="127"/>
      <c r="C278" s="9"/>
      <c r="D278" s="9"/>
      <c r="E278" s="118"/>
      <c r="F278" s="258" t="s">
        <v>297</v>
      </c>
      <c r="G278" s="259"/>
      <c r="H278" s="195">
        <v>8</v>
      </c>
      <c r="Q278" s="196"/>
      <c r="T278" s="183"/>
    </row>
    <row r="279" spans="1:20" x14ac:dyDescent="0.2">
      <c r="A279" s="8"/>
      <c r="F279" s="105"/>
      <c r="G279" s="109"/>
      <c r="T279" s="183"/>
    </row>
    <row r="280" spans="1:20" x14ac:dyDescent="0.2">
      <c r="S280" s="182"/>
      <c r="T280" s="181"/>
    </row>
    <row r="281" spans="1:20" x14ac:dyDescent="0.2">
      <c r="T281" s="183"/>
    </row>
    <row r="282" spans="1:20" x14ac:dyDescent="0.2">
      <c r="T282" s="183"/>
    </row>
    <row r="283" spans="1:20" x14ac:dyDescent="0.2">
      <c r="T283" s="183"/>
    </row>
    <row r="284" spans="1:20" x14ac:dyDescent="0.2">
      <c r="T284" s="183"/>
    </row>
    <row r="285" spans="1:20" x14ac:dyDescent="0.2">
      <c r="S285" s="184"/>
      <c r="T285" s="183"/>
    </row>
  </sheetData>
  <autoFilter ref="A1:U278"/>
  <sortState ref="A2:G269">
    <sortCondition ref="A1"/>
  </sortState>
  <mergeCells count="3">
    <mergeCell ref="F276:G276"/>
    <mergeCell ref="F277:G277"/>
    <mergeCell ref="F278:G27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C30" sqref="C30"/>
    </sheetView>
  </sheetViews>
  <sheetFormatPr defaultRowHeight="15" x14ac:dyDescent="0.25"/>
  <cols>
    <col min="1" max="2" width="22.42578125" customWidth="1"/>
    <col min="3" max="4" width="22.28515625" customWidth="1"/>
    <col min="5" max="5" width="25.85546875" customWidth="1"/>
  </cols>
  <sheetData>
    <row r="1" spans="1:5" ht="15.75" thickBot="1" x14ac:dyDescent="0.3"/>
    <row r="2" spans="1:5" ht="15.75" thickBot="1" x14ac:dyDescent="0.3">
      <c r="B2" s="210" t="s">
        <v>361</v>
      </c>
      <c r="C2" s="210" t="s">
        <v>362</v>
      </c>
      <c r="D2" s="210" t="s">
        <v>363</v>
      </c>
      <c r="E2" s="210" t="s">
        <v>364</v>
      </c>
    </row>
    <row r="3" spans="1:5" x14ac:dyDescent="0.25">
      <c r="A3" s="260" t="s">
        <v>333</v>
      </c>
      <c r="B3" s="211" t="s">
        <v>334</v>
      </c>
      <c r="C3" s="211" t="s">
        <v>335</v>
      </c>
      <c r="D3" s="211" t="s">
        <v>336</v>
      </c>
      <c r="E3" s="211" t="s">
        <v>337</v>
      </c>
    </row>
    <row r="4" spans="1:5" x14ac:dyDescent="0.25">
      <c r="A4" s="261"/>
      <c r="B4" s="212" t="s">
        <v>338</v>
      </c>
      <c r="C4" s="212" t="s">
        <v>339</v>
      </c>
      <c r="D4" s="212" t="s">
        <v>338</v>
      </c>
      <c r="E4" s="212" t="s">
        <v>339</v>
      </c>
    </row>
    <row r="5" spans="1:5" x14ac:dyDescent="0.25">
      <c r="A5" s="261"/>
      <c r="B5" s="212" t="s">
        <v>340</v>
      </c>
      <c r="C5" s="212" t="s">
        <v>340</v>
      </c>
      <c r="D5" s="212" t="s">
        <v>340</v>
      </c>
      <c r="E5" s="212" t="s">
        <v>340</v>
      </c>
    </row>
    <row r="6" spans="1:5" ht="15.75" thickBot="1" x14ac:dyDescent="0.3">
      <c r="A6" s="262"/>
      <c r="B6" s="213" t="s">
        <v>341</v>
      </c>
      <c r="C6" s="213" t="s">
        <v>341</v>
      </c>
      <c r="D6" s="213" t="s">
        <v>341</v>
      </c>
      <c r="E6" s="213" t="s">
        <v>341</v>
      </c>
    </row>
    <row r="7" spans="1:5" x14ac:dyDescent="0.25">
      <c r="A7" s="260" t="s">
        <v>342</v>
      </c>
      <c r="B7" s="211" t="s">
        <v>343</v>
      </c>
      <c r="C7" s="211" t="s">
        <v>344</v>
      </c>
      <c r="D7" s="205" t="s">
        <v>365</v>
      </c>
      <c r="E7" s="211" t="s">
        <v>344</v>
      </c>
    </row>
    <row r="8" spans="1:5" x14ac:dyDescent="0.25">
      <c r="A8" s="261"/>
      <c r="B8" s="212" t="s">
        <v>345</v>
      </c>
      <c r="C8" s="212" t="s">
        <v>346</v>
      </c>
      <c r="D8" t="s">
        <v>345</v>
      </c>
      <c r="E8" s="212" t="s">
        <v>366</v>
      </c>
    </row>
    <row r="9" spans="1:5" x14ac:dyDescent="0.25">
      <c r="A9" s="261"/>
      <c r="B9" s="212" t="s">
        <v>347</v>
      </c>
      <c r="C9" s="212" t="s">
        <v>348</v>
      </c>
      <c r="D9" s="214" t="s">
        <v>347</v>
      </c>
      <c r="E9" s="212" t="s">
        <v>367</v>
      </c>
    </row>
    <row r="10" spans="1:5" x14ac:dyDescent="0.25">
      <c r="A10" s="261"/>
      <c r="B10" s="212" t="s">
        <v>340</v>
      </c>
      <c r="C10" s="212" t="s">
        <v>340</v>
      </c>
      <c r="D10" s="212" t="s">
        <v>340</v>
      </c>
      <c r="E10" s="212" t="s">
        <v>340</v>
      </c>
    </row>
    <row r="11" spans="1:5" ht="15.75" thickBot="1" x14ac:dyDescent="0.3">
      <c r="A11" s="262"/>
      <c r="B11" s="213" t="s">
        <v>349</v>
      </c>
      <c r="C11" s="213" t="s">
        <v>349</v>
      </c>
      <c r="D11" s="215" t="s">
        <v>349</v>
      </c>
      <c r="E11" s="213" t="s">
        <v>349</v>
      </c>
    </row>
    <row r="12" spans="1:5" x14ac:dyDescent="0.25">
      <c r="A12" s="260" t="s">
        <v>350</v>
      </c>
      <c r="B12" s="211" t="s">
        <v>351</v>
      </c>
      <c r="C12" s="211" t="s">
        <v>352</v>
      </c>
      <c r="D12" s="211" t="s">
        <v>323</v>
      </c>
      <c r="E12" s="211" t="s">
        <v>352</v>
      </c>
    </row>
    <row r="13" spans="1:5" x14ac:dyDescent="0.25">
      <c r="A13" s="261"/>
      <c r="B13" s="212" t="s">
        <v>346</v>
      </c>
      <c r="C13" s="212" t="s">
        <v>346</v>
      </c>
      <c r="D13" s="212" t="s">
        <v>366</v>
      </c>
      <c r="E13" s="212" t="s">
        <v>366</v>
      </c>
    </row>
    <row r="14" spans="1:5" x14ac:dyDescent="0.25">
      <c r="A14" s="261"/>
      <c r="B14" s="212"/>
      <c r="C14" s="212"/>
      <c r="D14" s="212" t="s">
        <v>368</v>
      </c>
      <c r="E14" s="212" t="s">
        <v>327</v>
      </c>
    </row>
    <row r="15" spans="1:5" x14ac:dyDescent="0.25">
      <c r="A15" s="261"/>
      <c r="B15" s="212" t="s">
        <v>353</v>
      </c>
      <c r="C15" s="212" t="s">
        <v>353</v>
      </c>
      <c r="D15" s="212" t="s">
        <v>369</v>
      </c>
      <c r="E15" s="212" t="s">
        <v>369</v>
      </c>
    </row>
    <row r="16" spans="1:5" x14ac:dyDescent="0.25">
      <c r="A16" s="261"/>
      <c r="B16" s="212" t="s">
        <v>340</v>
      </c>
      <c r="C16" s="212" t="s">
        <v>340</v>
      </c>
      <c r="D16" s="212" t="s">
        <v>340</v>
      </c>
      <c r="E16" s="212" t="s">
        <v>340</v>
      </c>
    </row>
    <row r="17" spans="1:5" ht="15.75" thickBot="1" x14ac:dyDescent="0.3">
      <c r="A17" s="262"/>
      <c r="B17" s="213" t="s">
        <v>349</v>
      </c>
      <c r="C17" s="213" t="s">
        <v>349</v>
      </c>
      <c r="D17" s="213" t="s">
        <v>349</v>
      </c>
      <c r="E17" s="213" t="s">
        <v>349</v>
      </c>
    </row>
    <row r="18" spans="1:5" x14ac:dyDescent="0.25">
      <c r="A18" s="260" t="s">
        <v>354</v>
      </c>
      <c r="B18" s="211" t="s">
        <v>355</v>
      </c>
      <c r="C18" s="211" t="s">
        <v>355</v>
      </c>
      <c r="D18" s="211" t="s">
        <v>355</v>
      </c>
      <c r="E18" s="211" t="s">
        <v>355</v>
      </c>
    </row>
    <row r="19" spans="1:5" ht="15.75" thickBot="1" x14ac:dyDescent="0.3">
      <c r="A19" s="262"/>
      <c r="B19" s="213" t="s">
        <v>356</v>
      </c>
      <c r="C19" s="213" t="s">
        <v>356</v>
      </c>
      <c r="D19" s="213" t="s">
        <v>356</v>
      </c>
      <c r="E19" s="213" t="s">
        <v>356</v>
      </c>
    </row>
    <row r="21" spans="1:5" ht="30" x14ac:dyDescent="0.25">
      <c r="A21" s="216" t="s">
        <v>357</v>
      </c>
      <c r="B21" t="s">
        <v>358</v>
      </c>
      <c r="C21" t="s">
        <v>358</v>
      </c>
      <c r="D21" t="s">
        <v>358</v>
      </c>
      <c r="E21" t="s">
        <v>358</v>
      </c>
    </row>
  </sheetData>
  <mergeCells count="4">
    <mergeCell ref="A3:A6"/>
    <mergeCell ref="A7:A11"/>
    <mergeCell ref="A12:A17"/>
    <mergeCell ref="A18:A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topLeftCell="A37" workbookViewId="0">
      <selection activeCell="I59" sqref="I59"/>
    </sheetView>
  </sheetViews>
  <sheetFormatPr defaultRowHeight="15" x14ac:dyDescent="0.25"/>
  <cols>
    <col min="1" max="1" width="27.85546875" customWidth="1"/>
    <col min="2" max="2" width="7.42578125" customWidth="1"/>
    <col min="3" max="13" width="9.7109375" customWidth="1"/>
  </cols>
  <sheetData>
    <row r="1" spans="1:14" x14ac:dyDescent="0.25">
      <c r="A1" s="217" t="s">
        <v>370</v>
      </c>
      <c r="B1" s="218">
        <v>6</v>
      </c>
      <c r="C1" s="219">
        <v>1</v>
      </c>
      <c r="D1" s="219">
        <v>2</v>
      </c>
      <c r="E1" s="219">
        <v>3</v>
      </c>
      <c r="F1" s="219">
        <v>4</v>
      </c>
      <c r="G1" s="219">
        <v>5</v>
      </c>
      <c r="H1" s="219">
        <v>6</v>
      </c>
      <c r="I1" s="219">
        <v>7</v>
      </c>
      <c r="J1" s="219">
        <v>8</v>
      </c>
      <c r="K1" s="219">
        <v>9</v>
      </c>
      <c r="L1" s="219">
        <v>10</v>
      </c>
      <c r="M1" s="219">
        <v>11</v>
      </c>
      <c r="N1" s="219"/>
    </row>
    <row r="2" spans="1:14" x14ac:dyDescent="0.25">
      <c r="A2" s="220"/>
      <c r="B2" s="220"/>
      <c r="C2" s="221">
        <v>45496</v>
      </c>
      <c r="D2" s="221">
        <v>45497</v>
      </c>
      <c r="E2" s="221">
        <v>45498</v>
      </c>
      <c r="F2" s="221">
        <v>45499</v>
      </c>
      <c r="G2" s="222">
        <v>45500</v>
      </c>
      <c r="H2" s="221">
        <v>45501</v>
      </c>
      <c r="I2" s="221">
        <v>45502</v>
      </c>
      <c r="J2" s="221">
        <v>45503</v>
      </c>
      <c r="K2" s="221">
        <v>45504</v>
      </c>
      <c r="L2" s="221">
        <v>45505</v>
      </c>
      <c r="M2" s="221">
        <v>45506</v>
      </c>
      <c r="N2" s="229" t="s">
        <v>24</v>
      </c>
    </row>
    <row r="3" spans="1:14" ht="34.5" x14ac:dyDescent="0.25">
      <c r="A3" s="220"/>
      <c r="B3" s="220"/>
      <c r="C3" s="223" t="s">
        <v>371</v>
      </c>
      <c r="D3" s="221"/>
      <c r="E3" s="223" t="s">
        <v>372</v>
      </c>
      <c r="F3" s="223" t="s">
        <v>374</v>
      </c>
      <c r="G3" s="224" t="s">
        <v>373</v>
      </c>
      <c r="H3" s="225" t="s">
        <v>375</v>
      </c>
      <c r="I3" s="223" t="s">
        <v>376</v>
      </c>
      <c r="J3" s="223" t="s">
        <v>377</v>
      </c>
      <c r="K3" s="223" t="s">
        <v>378</v>
      </c>
      <c r="L3" s="223" t="s">
        <v>389</v>
      </c>
      <c r="M3" s="225" t="s">
        <v>379</v>
      </c>
      <c r="N3" s="228" t="s">
        <v>384</v>
      </c>
    </row>
    <row r="4" spans="1:14" x14ac:dyDescent="0.25">
      <c r="A4" s="263" t="s">
        <v>380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19"/>
    </row>
    <row r="5" spans="1:14" x14ac:dyDescent="0.25">
      <c r="A5" s="45" t="s">
        <v>10</v>
      </c>
      <c r="B5" s="45">
        <v>60</v>
      </c>
      <c r="C5" s="219"/>
      <c r="D5" s="219">
        <f>$B5*$B$1</f>
        <v>360</v>
      </c>
      <c r="E5" s="219"/>
      <c r="F5" s="219"/>
      <c r="G5" s="219"/>
      <c r="H5" s="219">
        <f>$B5*$B$1</f>
        <v>360</v>
      </c>
      <c r="I5" s="219"/>
      <c r="J5" s="219"/>
      <c r="K5" s="219"/>
      <c r="L5" s="219">
        <f>$B5*$B$1</f>
        <v>360</v>
      </c>
      <c r="M5" s="219"/>
      <c r="N5" s="219"/>
    </row>
    <row r="6" spans="1:14" x14ac:dyDescent="0.25">
      <c r="A6" s="45" t="s">
        <v>15</v>
      </c>
      <c r="B6" s="45">
        <v>70</v>
      </c>
      <c r="C6" s="219"/>
      <c r="D6" s="219"/>
      <c r="E6" s="219">
        <f t="shared" ref="E6:I21" si="0">$B6*$B$1</f>
        <v>420</v>
      </c>
      <c r="F6" s="219"/>
      <c r="G6" s="219"/>
      <c r="H6" s="219"/>
      <c r="I6" s="219">
        <f t="shared" si="0"/>
        <v>420</v>
      </c>
      <c r="J6" s="219"/>
      <c r="K6" s="219"/>
      <c r="L6" s="219"/>
      <c r="M6" s="219">
        <f t="shared" ref="M6" si="1">$B6*$B$1</f>
        <v>420</v>
      </c>
      <c r="N6" s="219"/>
    </row>
    <row r="7" spans="1:14" x14ac:dyDescent="0.25">
      <c r="A7" s="45" t="s">
        <v>178</v>
      </c>
      <c r="B7" s="45">
        <v>65</v>
      </c>
      <c r="C7" s="219"/>
      <c r="D7" s="219"/>
      <c r="E7" s="219"/>
      <c r="F7" s="219">
        <f>$B7*$B$1</f>
        <v>390</v>
      </c>
      <c r="G7" s="219"/>
      <c r="H7" s="219"/>
      <c r="I7" s="219"/>
      <c r="J7" s="219">
        <f>$B7*$B$1</f>
        <v>390</v>
      </c>
      <c r="K7" s="219"/>
      <c r="L7" s="219"/>
      <c r="M7" s="219"/>
      <c r="N7" s="219"/>
    </row>
    <row r="8" spans="1:14" x14ac:dyDescent="0.25">
      <c r="A8" s="45" t="s">
        <v>359</v>
      </c>
      <c r="B8" s="45">
        <v>60</v>
      </c>
      <c r="C8" s="219"/>
      <c r="D8" s="219"/>
      <c r="E8" s="219"/>
      <c r="F8" s="219"/>
      <c r="G8" s="219">
        <f t="shared" si="0"/>
        <v>360</v>
      </c>
      <c r="H8" s="219"/>
      <c r="I8" s="219"/>
      <c r="J8" s="219"/>
      <c r="K8" s="219">
        <f t="shared" ref="J8:M21" si="2">$B8*$B$1</f>
        <v>360</v>
      </c>
      <c r="L8" s="219"/>
      <c r="M8" s="219"/>
      <c r="N8" s="219"/>
    </row>
    <row r="9" spans="1:14" x14ac:dyDescent="0.25">
      <c r="A9" s="45" t="s">
        <v>59</v>
      </c>
      <c r="B9" s="45">
        <v>22.5</v>
      </c>
      <c r="C9" s="219"/>
      <c r="D9" s="219">
        <f t="shared" ref="D9:E21" si="3">$B9*$B$1</f>
        <v>135</v>
      </c>
      <c r="E9" s="219">
        <f t="shared" si="3"/>
        <v>135</v>
      </c>
      <c r="F9" s="219">
        <f t="shared" si="0"/>
        <v>135</v>
      </c>
      <c r="G9" s="219">
        <f t="shared" si="0"/>
        <v>135</v>
      </c>
      <c r="H9" s="219">
        <f t="shared" si="0"/>
        <v>135</v>
      </c>
      <c r="I9" s="219">
        <f t="shared" si="0"/>
        <v>135</v>
      </c>
      <c r="J9" s="219">
        <f t="shared" si="2"/>
        <v>135</v>
      </c>
      <c r="K9" s="219">
        <f t="shared" si="2"/>
        <v>135</v>
      </c>
      <c r="L9" s="219">
        <f t="shared" si="2"/>
        <v>135</v>
      </c>
      <c r="M9" s="219">
        <f t="shared" si="2"/>
        <v>135</v>
      </c>
      <c r="N9" s="219"/>
    </row>
    <row r="10" spans="1:14" x14ac:dyDescent="0.25">
      <c r="A10" s="45" t="s">
        <v>302</v>
      </c>
      <c r="B10" s="45">
        <v>10</v>
      </c>
      <c r="C10" s="219"/>
      <c r="D10" s="219">
        <f t="shared" si="3"/>
        <v>60</v>
      </c>
      <c r="E10" s="219">
        <f t="shared" si="3"/>
        <v>60</v>
      </c>
      <c r="F10" s="219">
        <f t="shared" si="0"/>
        <v>60</v>
      </c>
      <c r="G10" s="219">
        <f t="shared" si="0"/>
        <v>60</v>
      </c>
      <c r="H10" s="219">
        <f t="shared" si="0"/>
        <v>60</v>
      </c>
      <c r="I10" s="219">
        <f t="shared" si="0"/>
        <v>60</v>
      </c>
      <c r="J10" s="219">
        <f t="shared" si="2"/>
        <v>60</v>
      </c>
      <c r="K10" s="219">
        <f t="shared" si="2"/>
        <v>60</v>
      </c>
      <c r="L10" s="219">
        <f t="shared" si="2"/>
        <v>60</v>
      </c>
      <c r="M10" s="219">
        <f t="shared" si="2"/>
        <v>60</v>
      </c>
      <c r="N10" s="219"/>
    </row>
    <row r="11" spans="1:14" x14ac:dyDescent="0.25">
      <c r="A11" s="45" t="s">
        <v>303</v>
      </c>
      <c r="B11" s="45">
        <v>10</v>
      </c>
      <c r="C11" s="219"/>
      <c r="D11" s="219">
        <f t="shared" si="3"/>
        <v>60</v>
      </c>
      <c r="E11" s="219">
        <f t="shared" si="3"/>
        <v>60</v>
      </c>
      <c r="F11" s="219">
        <f t="shared" si="0"/>
        <v>60</v>
      </c>
      <c r="G11" s="219">
        <f t="shared" si="0"/>
        <v>60</v>
      </c>
      <c r="H11" s="219">
        <f t="shared" si="0"/>
        <v>60</v>
      </c>
      <c r="I11" s="219">
        <f t="shared" si="0"/>
        <v>60</v>
      </c>
      <c r="J11" s="219">
        <f t="shared" si="2"/>
        <v>60</v>
      </c>
      <c r="K11" s="219">
        <f t="shared" si="2"/>
        <v>60</v>
      </c>
      <c r="L11" s="219">
        <f t="shared" si="2"/>
        <v>60</v>
      </c>
      <c r="M11" s="219">
        <f t="shared" si="2"/>
        <v>60</v>
      </c>
      <c r="N11" s="219"/>
    </row>
    <row r="12" spans="1:14" x14ac:dyDescent="0.25">
      <c r="A12" s="45" t="s">
        <v>18</v>
      </c>
      <c r="B12" s="45">
        <v>20</v>
      </c>
      <c r="C12" s="219"/>
      <c r="D12" s="219">
        <f t="shared" si="3"/>
        <v>120</v>
      </c>
      <c r="E12" s="219">
        <f t="shared" si="3"/>
        <v>120</v>
      </c>
      <c r="F12" s="219">
        <f t="shared" si="0"/>
        <v>120</v>
      </c>
      <c r="G12" s="219">
        <f t="shared" si="0"/>
        <v>120</v>
      </c>
      <c r="H12" s="219">
        <f t="shared" si="0"/>
        <v>120</v>
      </c>
      <c r="I12" s="219">
        <f t="shared" si="0"/>
        <v>120</v>
      </c>
      <c r="J12" s="219">
        <f t="shared" si="2"/>
        <v>120</v>
      </c>
      <c r="K12" s="219">
        <f t="shared" si="2"/>
        <v>120</v>
      </c>
      <c r="L12" s="219">
        <f t="shared" si="2"/>
        <v>120</v>
      </c>
      <c r="M12" s="219">
        <f t="shared" si="2"/>
        <v>120</v>
      </c>
      <c r="N12" s="219"/>
    </row>
    <row r="13" spans="1:14" x14ac:dyDescent="0.25">
      <c r="A13" s="45" t="s">
        <v>285</v>
      </c>
      <c r="B13" s="45">
        <v>2</v>
      </c>
      <c r="C13" s="219"/>
      <c r="D13" s="219">
        <f t="shared" si="3"/>
        <v>12</v>
      </c>
      <c r="E13" s="219">
        <f t="shared" si="3"/>
        <v>12</v>
      </c>
      <c r="F13" s="219">
        <f t="shared" si="0"/>
        <v>12</v>
      </c>
      <c r="G13" s="219">
        <f t="shared" si="0"/>
        <v>12</v>
      </c>
      <c r="H13" s="219">
        <f t="shared" si="0"/>
        <v>12</v>
      </c>
      <c r="I13" s="219">
        <f t="shared" si="0"/>
        <v>12</v>
      </c>
      <c r="J13" s="219">
        <f t="shared" si="2"/>
        <v>12</v>
      </c>
      <c r="K13" s="219">
        <f t="shared" si="2"/>
        <v>12</v>
      </c>
      <c r="L13" s="219">
        <f t="shared" si="2"/>
        <v>12</v>
      </c>
      <c r="M13" s="219">
        <f t="shared" si="2"/>
        <v>12</v>
      </c>
      <c r="N13" s="219"/>
    </row>
    <row r="14" spans="1:14" x14ac:dyDescent="0.25">
      <c r="A14" s="45" t="s">
        <v>304</v>
      </c>
      <c r="B14" s="45">
        <v>10</v>
      </c>
      <c r="C14" s="219"/>
      <c r="D14" s="219">
        <f t="shared" si="3"/>
        <v>60</v>
      </c>
      <c r="E14" s="219">
        <f t="shared" si="3"/>
        <v>60</v>
      </c>
      <c r="F14" s="219">
        <f t="shared" si="0"/>
        <v>60</v>
      </c>
      <c r="G14" s="219">
        <f t="shared" si="0"/>
        <v>60</v>
      </c>
      <c r="H14" s="219">
        <f t="shared" si="0"/>
        <v>60</v>
      </c>
      <c r="I14" s="219">
        <f t="shared" si="0"/>
        <v>60</v>
      </c>
      <c r="J14" s="219">
        <f t="shared" si="2"/>
        <v>60</v>
      </c>
      <c r="K14" s="219">
        <f t="shared" si="2"/>
        <v>60</v>
      </c>
      <c r="L14" s="219">
        <f t="shared" si="2"/>
        <v>60</v>
      </c>
      <c r="M14" s="219">
        <f t="shared" si="2"/>
        <v>60</v>
      </c>
      <c r="N14" s="219"/>
    </row>
    <row r="15" spans="1:14" x14ac:dyDescent="0.25">
      <c r="A15" s="45" t="s">
        <v>185</v>
      </c>
      <c r="B15" s="45">
        <v>10</v>
      </c>
      <c r="C15" s="219"/>
      <c r="D15" s="219">
        <f t="shared" si="3"/>
        <v>60</v>
      </c>
      <c r="E15" s="219">
        <f t="shared" si="3"/>
        <v>60</v>
      </c>
      <c r="F15" s="219">
        <f t="shared" si="0"/>
        <v>60</v>
      </c>
      <c r="G15" s="219">
        <f t="shared" si="0"/>
        <v>60</v>
      </c>
      <c r="H15" s="219">
        <f t="shared" si="0"/>
        <v>60</v>
      </c>
      <c r="I15" s="219">
        <f t="shared" si="0"/>
        <v>60</v>
      </c>
      <c r="J15" s="219">
        <f t="shared" si="2"/>
        <v>60</v>
      </c>
      <c r="K15" s="219">
        <f t="shared" si="2"/>
        <v>60</v>
      </c>
      <c r="L15" s="219">
        <f t="shared" si="2"/>
        <v>60</v>
      </c>
      <c r="M15" s="219">
        <f t="shared" si="2"/>
        <v>60</v>
      </c>
      <c r="N15" s="219"/>
    </row>
    <row r="16" spans="1:14" x14ac:dyDescent="0.25">
      <c r="A16" s="45" t="s">
        <v>37</v>
      </c>
      <c r="B16" s="45">
        <v>40</v>
      </c>
      <c r="C16" s="219"/>
      <c r="D16" s="219">
        <f t="shared" si="3"/>
        <v>240</v>
      </c>
      <c r="E16" s="219">
        <f t="shared" si="3"/>
        <v>240</v>
      </c>
      <c r="F16" s="219">
        <f t="shared" si="0"/>
        <v>240</v>
      </c>
      <c r="G16" s="219">
        <f t="shared" si="0"/>
        <v>240</v>
      </c>
      <c r="H16" s="219">
        <f t="shared" si="0"/>
        <v>240</v>
      </c>
      <c r="I16" s="219">
        <f t="shared" si="0"/>
        <v>240</v>
      </c>
      <c r="J16" s="219">
        <f t="shared" si="2"/>
        <v>240</v>
      </c>
      <c r="K16" s="219">
        <f t="shared" si="2"/>
        <v>240</v>
      </c>
      <c r="L16" s="219">
        <f t="shared" si="2"/>
        <v>240</v>
      </c>
      <c r="M16" s="219">
        <f t="shared" si="2"/>
        <v>240</v>
      </c>
      <c r="N16" s="219"/>
    </row>
    <row r="17" spans="1:14" x14ac:dyDescent="0.25">
      <c r="A17" s="45" t="s">
        <v>73</v>
      </c>
      <c r="B17" s="45">
        <v>30</v>
      </c>
      <c r="C17" s="219"/>
      <c r="D17" s="219">
        <f t="shared" si="3"/>
        <v>180</v>
      </c>
      <c r="E17" s="219"/>
      <c r="F17" s="219"/>
      <c r="G17" s="219"/>
      <c r="H17" s="219">
        <f t="shared" si="0"/>
        <v>180</v>
      </c>
      <c r="I17" s="219"/>
      <c r="J17" s="219"/>
      <c r="K17" s="219"/>
      <c r="L17" s="219">
        <f t="shared" si="2"/>
        <v>180</v>
      </c>
      <c r="M17" s="219"/>
      <c r="N17" s="219"/>
    </row>
    <row r="18" spans="1:14" ht="30" x14ac:dyDescent="0.25">
      <c r="A18" s="45" t="s">
        <v>75</v>
      </c>
      <c r="B18" s="45">
        <v>20</v>
      </c>
      <c r="C18" s="219"/>
      <c r="D18" s="219"/>
      <c r="E18" s="219"/>
      <c r="F18" s="219">
        <f t="shared" si="0"/>
        <v>120</v>
      </c>
      <c r="G18" s="219"/>
      <c r="H18" s="219"/>
      <c r="I18" s="219"/>
      <c r="J18" s="219">
        <f t="shared" si="2"/>
        <v>120</v>
      </c>
      <c r="K18" s="219"/>
      <c r="L18" s="219"/>
      <c r="M18" s="219"/>
      <c r="N18" s="219"/>
    </row>
    <row r="19" spans="1:14" ht="30" x14ac:dyDescent="0.25">
      <c r="A19" s="45" t="s">
        <v>330</v>
      </c>
      <c r="B19" s="45">
        <v>20</v>
      </c>
      <c r="C19" s="219"/>
      <c r="D19" s="219"/>
      <c r="E19" s="219">
        <f t="shared" si="3"/>
        <v>120</v>
      </c>
      <c r="F19" s="219"/>
      <c r="G19" s="219"/>
      <c r="H19" s="219"/>
      <c r="I19" s="219">
        <f t="shared" si="0"/>
        <v>120</v>
      </c>
      <c r="J19" s="219"/>
      <c r="K19" s="219"/>
      <c r="L19" s="219"/>
      <c r="M19" s="219">
        <f t="shared" si="2"/>
        <v>120</v>
      </c>
      <c r="N19" s="219"/>
    </row>
    <row r="20" spans="1:14" x14ac:dyDescent="0.25">
      <c r="A20" s="45" t="s">
        <v>121</v>
      </c>
      <c r="B20" s="45">
        <v>25</v>
      </c>
      <c r="C20" s="219"/>
      <c r="D20" s="219"/>
      <c r="E20" s="219"/>
      <c r="F20" s="219"/>
      <c r="G20" s="219">
        <f t="shared" si="0"/>
        <v>150</v>
      </c>
      <c r="H20" s="219"/>
      <c r="I20" s="219"/>
      <c r="J20" s="219"/>
      <c r="K20" s="219">
        <f t="shared" si="2"/>
        <v>150</v>
      </c>
      <c r="L20" s="219"/>
      <c r="M20" s="219"/>
      <c r="N20" s="219"/>
    </row>
    <row r="21" spans="1:14" ht="30" x14ac:dyDescent="0.25">
      <c r="A21" s="226" t="s">
        <v>328</v>
      </c>
      <c r="B21" s="226">
        <v>10</v>
      </c>
      <c r="C21" s="227"/>
      <c r="D21" s="227">
        <f t="shared" si="3"/>
        <v>60</v>
      </c>
      <c r="E21" s="227">
        <f t="shared" si="3"/>
        <v>60</v>
      </c>
      <c r="F21" s="227">
        <f t="shared" si="0"/>
        <v>60</v>
      </c>
      <c r="G21" s="227">
        <f t="shared" si="0"/>
        <v>60</v>
      </c>
      <c r="H21" s="227">
        <f t="shared" si="0"/>
        <v>60</v>
      </c>
      <c r="I21" s="227">
        <f t="shared" si="0"/>
        <v>60</v>
      </c>
      <c r="J21" s="227">
        <f t="shared" si="2"/>
        <v>60</v>
      </c>
      <c r="K21" s="227">
        <f t="shared" si="2"/>
        <v>60</v>
      </c>
      <c r="L21" s="227">
        <f t="shared" si="2"/>
        <v>60</v>
      </c>
      <c r="M21" s="227">
        <f t="shared" si="2"/>
        <v>60</v>
      </c>
      <c r="N21" s="227">
        <f>SUM(C21:M21)</f>
        <v>600</v>
      </c>
    </row>
    <row r="22" spans="1:14" x14ac:dyDescent="0.25">
      <c r="A22" s="265" t="s">
        <v>381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19"/>
    </row>
    <row r="23" spans="1:14" ht="30" x14ac:dyDescent="0.25">
      <c r="A23" s="45" t="s">
        <v>299</v>
      </c>
      <c r="B23" s="45">
        <f>250*2/8</f>
        <v>62.5</v>
      </c>
      <c r="C23" s="219"/>
      <c r="D23" s="219">
        <f>$B23*$B$1</f>
        <v>375</v>
      </c>
      <c r="E23" s="219"/>
      <c r="F23" s="219">
        <f>$B23*$B$1</f>
        <v>375</v>
      </c>
      <c r="G23" s="219"/>
      <c r="H23" s="219">
        <f>$B23*$B$1</f>
        <v>375</v>
      </c>
      <c r="I23" s="219"/>
      <c r="J23" s="219">
        <f>$B23*$B$1</f>
        <v>375</v>
      </c>
      <c r="K23" s="219"/>
      <c r="L23" s="219">
        <f>$B23*$B$1</f>
        <v>375</v>
      </c>
      <c r="M23" s="219"/>
      <c r="N23" s="219"/>
    </row>
    <row r="24" spans="1:14" x14ac:dyDescent="0.25">
      <c r="A24" s="45" t="s">
        <v>11</v>
      </c>
      <c r="B24" s="45">
        <v>60</v>
      </c>
      <c r="C24" s="219"/>
      <c r="D24" s="219">
        <f t="shared" ref="D24:E34" si="4">$B24*$B$1</f>
        <v>360</v>
      </c>
      <c r="E24" s="219"/>
      <c r="F24" s="219"/>
      <c r="G24" s="219"/>
      <c r="H24" s="219">
        <f t="shared" ref="H24:I34" si="5">$B24*$B$1</f>
        <v>360</v>
      </c>
      <c r="I24" s="219"/>
      <c r="J24" s="219"/>
      <c r="K24" s="219"/>
      <c r="L24" s="219">
        <f t="shared" ref="L24:M34" si="6">$B24*$B$1</f>
        <v>360</v>
      </c>
      <c r="M24" s="219"/>
      <c r="N24" s="219"/>
    </row>
    <row r="25" spans="1:14" x14ac:dyDescent="0.25">
      <c r="A25" s="45" t="s">
        <v>306</v>
      </c>
      <c r="B25" s="45">
        <v>60</v>
      </c>
      <c r="C25" s="219"/>
      <c r="D25" s="219"/>
      <c r="E25" s="219"/>
      <c r="F25" s="219">
        <f t="shared" ref="F25:F36" si="7">$B25*$B$1</f>
        <v>360</v>
      </c>
      <c r="G25" s="219"/>
      <c r="H25" s="219"/>
      <c r="I25" s="219"/>
      <c r="J25" s="219">
        <f t="shared" ref="J25:J32" si="8">$B25*$B$1</f>
        <v>360</v>
      </c>
      <c r="K25" s="219"/>
      <c r="L25" s="219"/>
      <c r="M25" s="219"/>
      <c r="N25" s="219"/>
    </row>
    <row r="26" spans="1:14" x14ac:dyDescent="0.25">
      <c r="A26" s="45" t="s">
        <v>175</v>
      </c>
      <c r="B26" s="45">
        <v>60</v>
      </c>
      <c r="C26" s="219"/>
      <c r="D26" s="219"/>
      <c r="E26" s="219"/>
      <c r="F26" s="219"/>
      <c r="G26" s="219">
        <f t="shared" ref="G26:G35" si="9">$B26*$B$1</f>
        <v>360</v>
      </c>
      <c r="H26" s="219"/>
      <c r="I26" s="219"/>
      <c r="J26" s="219"/>
      <c r="K26" s="219">
        <f t="shared" ref="K26:K32" si="10">$B26*$B$1</f>
        <v>360</v>
      </c>
      <c r="L26" s="219"/>
      <c r="M26" s="219"/>
      <c r="N26" s="219"/>
    </row>
    <row r="27" spans="1:14" x14ac:dyDescent="0.25">
      <c r="A27" s="45" t="s">
        <v>114</v>
      </c>
      <c r="B27" s="45">
        <f>325/8</f>
        <v>40.625</v>
      </c>
      <c r="C27" s="219"/>
      <c r="D27" s="219"/>
      <c r="E27" s="219">
        <f t="shared" si="4"/>
        <v>243.75</v>
      </c>
      <c r="F27" s="219"/>
      <c r="G27" s="219">
        <f t="shared" si="9"/>
        <v>243.75</v>
      </c>
      <c r="H27" s="219"/>
      <c r="I27" s="219">
        <f t="shared" si="5"/>
        <v>243.75</v>
      </c>
      <c r="J27" s="219"/>
      <c r="K27" s="219">
        <f t="shared" si="10"/>
        <v>243.75</v>
      </c>
      <c r="L27" s="219"/>
      <c r="M27" s="219"/>
      <c r="N27" s="219"/>
    </row>
    <row r="28" spans="1:14" ht="30" x14ac:dyDescent="0.25">
      <c r="A28" s="45" t="s">
        <v>332</v>
      </c>
      <c r="B28" s="45">
        <v>20</v>
      </c>
      <c r="C28" s="219"/>
      <c r="D28" s="219"/>
      <c r="E28" s="219">
        <f t="shared" si="4"/>
        <v>120</v>
      </c>
      <c r="F28" s="219"/>
      <c r="G28" s="219"/>
      <c r="H28" s="219"/>
      <c r="I28" s="219">
        <f t="shared" si="5"/>
        <v>120</v>
      </c>
      <c r="J28" s="219"/>
      <c r="K28" s="219"/>
      <c r="L28" s="219"/>
      <c r="M28" s="219"/>
      <c r="N28" s="219"/>
    </row>
    <row r="29" spans="1:14" x14ac:dyDescent="0.25">
      <c r="A29" s="45" t="s">
        <v>307</v>
      </c>
      <c r="B29" s="45">
        <v>5</v>
      </c>
      <c r="C29" s="219"/>
      <c r="D29" s="219"/>
      <c r="E29" s="219">
        <f t="shared" si="4"/>
        <v>30</v>
      </c>
      <c r="F29" s="219"/>
      <c r="G29" s="219">
        <f t="shared" si="9"/>
        <v>30</v>
      </c>
      <c r="H29" s="219"/>
      <c r="I29" s="219">
        <f t="shared" si="5"/>
        <v>30</v>
      </c>
      <c r="J29" s="219"/>
      <c r="K29" s="219">
        <f t="shared" si="10"/>
        <v>30</v>
      </c>
      <c r="L29" s="219"/>
      <c r="M29" s="219"/>
      <c r="N29" s="219"/>
    </row>
    <row r="30" spans="1:14" x14ac:dyDescent="0.25">
      <c r="A30" s="45" t="s">
        <v>285</v>
      </c>
      <c r="B30" s="45">
        <v>3</v>
      </c>
      <c r="C30" s="219"/>
      <c r="D30" s="219">
        <f t="shared" si="4"/>
        <v>18</v>
      </c>
      <c r="E30" s="219">
        <f t="shared" si="4"/>
        <v>18</v>
      </c>
      <c r="F30" s="219">
        <f t="shared" si="7"/>
        <v>18</v>
      </c>
      <c r="G30" s="219">
        <f t="shared" si="9"/>
        <v>18</v>
      </c>
      <c r="H30" s="219">
        <f t="shared" si="5"/>
        <v>18</v>
      </c>
      <c r="I30" s="219">
        <f t="shared" si="5"/>
        <v>18</v>
      </c>
      <c r="J30" s="219">
        <f t="shared" si="8"/>
        <v>18</v>
      </c>
      <c r="K30" s="219">
        <f t="shared" si="10"/>
        <v>18</v>
      </c>
      <c r="L30" s="219">
        <f t="shared" si="6"/>
        <v>18</v>
      </c>
      <c r="M30" s="219"/>
      <c r="N30" s="219"/>
    </row>
    <row r="31" spans="1:14" x14ac:dyDescent="0.25">
      <c r="A31" s="45" t="s">
        <v>46</v>
      </c>
      <c r="B31" s="45">
        <v>30</v>
      </c>
      <c r="C31" s="219"/>
      <c r="D31" s="219">
        <f t="shared" si="4"/>
        <v>180</v>
      </c>
      <c r="E31" s="219">
        <f t="shared" si="4"/>
        <v>180</v>
      </c>
      <c r="F31" s="219">
        <f t="shared" si="7"/>
        <v>180</v>
      </c>
      <c r="G31" s="219">
        <f t="shared" si="9"/>
        <v>180</v>
      </c>
      <c r="H31" s="219">
        <f t="shared" si="5"/>
        <v>180</v>
      </c>
      <c r="I31" s="219">
        <f t="shared" si="5"/>
        <v>180</v>
      </c>
      <c r="J31" s="219">
        <f t="shared" si="8"/>
        <v>180</v>
      </c>
      <c r="K31" s="219">
        <f t="shared" si="10"/>
        <v>180</v>
      </c>
      <c r="L31" s="219">
        <f t="shared" si="6"/>
        <v>180</v>
      </c>
      <c r="M31" s="219"/>
      <c r="N31" s="219"/>
    </row>
    <row r="32" spans="1:14" x14ac:dyDescent="0.25">
      <c r="A32" s="45" t="s">
        <v>35</v>
      </c>
      <c r="B32" s="45">
        <v>50</v>
      </c>
      <c r="C32" s="219"/>
      <c r="D32" s="219">
        <f t="shared" si="4"/>
        <v>300</v>
      </c>
      <c r="E32" s="219">
        <f>$B32*$B$1</f>
        <v>300</v>
      </c>
      <c r="F32" s="219">
        <f t="shared" si="7"/>
        <v>300</v>
      </c>
      <c r="G32" s="219">
        <f t="shared" si="9"/>
        <v>300</v>
      </c>
      <c r="H32" s="219">
        <f t="shared" si="5"/>
        <v>300</v>
      </c>
      <c r="I32" s="219">
        <f>$B32*$B$1</f>
        <v>300</v>
      </c>
      <c r="J32" s="219">
        <f t="shared" si="8"/>
        <v>300</v>
      </c>
      <c r="K32" s="219">
        <f t="shared" si="10"/>
        <v>300</v>
      </c>
      <c r="L32" s="219">
        <f t="shared" si="6"/>
        <v>300</v>
      </c>
      <c r="M32" s="219"/>
      <c r="N32" s="219"/>
    </row>
    <row r="33" spans="1:14" x14ac:dyDescent="0.25">
      <c r="A33" s="226" t="s">
        <v>100</v>
      </c>
      <c r="B33" s="226">
        <v>40</v>
      </c>
      <c r="C33" s="227"/>
      <c r="D33" s="227">
        <f t="shared" si="4"/>
        <v>240</v>
      </c>
      <c r="E33" s="227"/>
      <c r="F33" s="227"/>
      <c r="G33" s="227"/>
      <c r="H33" s="227">
        <f t="shared" si="5"/>
        <v>240</v>
      </c>
      <c r="I33" s="227"/>
      <c r="J33" s="227"/>
      <c r="K33" s="227"/>
      <c r="L33" s="227">
        <f t="shared" si="6"/>
        <v>240</v>
      </c>
      <c r="M33" s="227"/>
      <c r="N33" s="227">
        <f>SUM(C33:M33)</f>
        <v>720</v>
      </c>
    </row>
    <row r="34" spans="1:14" ht="30" x14ac:dyDescent="0.25">
      <c r="A34" s="45" t="s">
        <v>75</v>
      </c>
      <c r="B34" s="45">
        <f>140/8*2</f>
        <v>35</v>
      </c>
      <c r="C34" s="219"/>
      <c r="D34" s="219"/>
      <c r="E34" s="219">
        <f t="shared" si="4"/>
        <v>210</v>
      </c>
      <c r="F34" s="219"/>
      <c r="G34" s="219"/>
      <c r="H34" s="219"/>
      <c r="I34" s="219">
        <f t="shared" si="5"/>
        <v>210</v>
      </c>
      <c r="J34" s="219"/>
      <c r="K34" s="219"/>
      <c r="L34" s="219"/>
      <c r="M34" s="219"/>
      <c r="N34" s="219"/>
    </row>
    <row r="35" spans="1:14" x14ac:dyDescent="0.25">
      <c r="A35" s="226" t="s">
        <v>101</v>
      </c>
      <c r="B35" s="226">
        <v>40</v>
      </c>
      <c r="C35" s="227"/>
      <c r="D35" s="227"/>
      <c r="E35" s="227"/>
      <c r="F35" s="227"/>
      <c r="G35" s="227">
        <f t="shared" si="9"/>
        <v>240</v>
      </c>
      <c r="H35" s="227"/>
      <c r="I35" s="227"/>
      <c r="J35" s="227"/>
      <c r="K35" s="227">
        <f t="shared" ref="K35" si="11">$B35*$B$1</f>
        <v>240</v>
      </c>
      <c r="L35" s="227"/>
      <c r="M35" s="227"/>
      <c r="N35" s="227">
        <f>SUM(C35:M35)</f>
        <v>480</v>
      </c>
    </row>
    <row r="36" spans="1:14" ht="30" x14ac:dyDescent="0.25">
      <c r="A36" s="45" t="s">
        <v>330</v>
      </c>
      <c r="B36" s="45">
        <v>25</v>
      </c>
      <c r="C36" s="219"/>
      <c r="D36" s="219"/>
      <c r="E36" s="219"/>
      <c r="F36" s="219">
        <f t="shared" si="7"/>
        <v>150</v>
      </c>
      <c r="G36" s="220"/>
      <c r="H36" s="219"/>
      <c r="I36" s="219"/>
      <c r="J36" s="219">
        <f t="shared" ref="J36" si="12">$B36*$B$1</f>
        <v>150</v>
      </c>
      <c r="K36" s="220"/>
      <c r="L36" s="219"/>
      <c r="M36" s="219"/>
      <c r="N36" s="219"/>
    </row>
    <row r="37" spans="1:14" x14ac:dyDescent="0.25">
      <c r="A37" s="265" t="s">
        <v>382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19"/>
    </row>
    <row r="38" spans="1:14" x14ac:dyDescent="0.25">
      <c r="A38" s="45" t="s">
        <v>13</v>
      </c>
      <c r="B38" s="45">
        <v>30</v>
      </c>
      <c r="C38" s="219">
        <f t="shared" ref="C38:M51" si="13">$B38*$B$1</f>
        <v>180</v>
      </c>
      <c r="D38" s="219">
        <f t="shared" si="13"/>
        <v>180</v>
      </c>
      <c r="E38" s="219">
        <f t="shared" si="13"/>
        <v>180</v>
      </c>
      <c r="F38" s="219">
        <f t="shared" si="13"/>
        <v>180</v>
      </c>
      <c r="G38" s="219">
        <f t="shared" si="13"/>
        <v>180</v>
      </c>
      <c r="H38" s="219">
        <f t="shared" si="13"/>
        <v>180</v>
      </c>
      <c r="I38" s="219">
        <f t="shared" si="13"/>
        <v>180</v>
      </c>
      <c r="J38" s="219">
        <f t="shared" si="13"/>
        <v>180</v>
      </c>
      <c r="K38" s="219">
        <f t="shared" si="13"/>
        <v>180</v>
      </c>
      <c r="L38" s="219">
        <f t="shared" si="13"/>
        <v>180</v>
      </c>
      <c r="M38" s="219"/>
      <c r="N38" s="219"/>
    </row>
    <row r="39" spans="1:14" ht="30" x14ac:dyDescent="0.25">
      <c r="A39" s="45" t="s">
        <v>283</v>
      </c>
      <c r="B39" s="45">
        <v>30</v>
      </c>
      <c r="C39" s="219">
        <f t="shared" si="13"/>
        <v>180</v>
      </c>
      <c r="D39" s="219">
        <f t="shared" si="13"/>
        <v>180</v>
      </c>
      <c r="E39" s="219">
        <f t="shared" si="13"/>
        <v>180</v>
      </c>
      <c r="F39" s="219">
        <f t="shared" si="13"/>
        <v>180</v>
      </c>
      <c r="G39" s="219">
        <f t="shared" si="13"/>
        <v>180</v>
      </c>
      <c r="H39" s="219">
        <f t="shared" si="13"/>
        <v>180</v>
      </c>
      <c r="I39" s="219">
        <f t="shared" si="13"/>
        <v>180</v>
      </c>
      <c r="J39" s="219">
        <f t="shared" si="13"/>
        <v>180</v>
      </c>
      <c r="K39" s="219">
        <f t="shared" si="13"/>
        <v>180</v>
      </c>
      <c r="L39" s="219">
        <f t="shared" si="13"/>
        <v>180</v>
      </c>
      <c r="M39" s="219"/>
      <c r="N39" s="219"/>
    </row>
    <row r="40" spans="1:14" x14ac:dyDescent="0.25">
      <c r="A40" s="267" t="s">
        <v>383</v>
      </c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19"/>
    </row>
    <row r="41" spans="1:14" x14ac:dyDescent="0.25">
      <c r="A41" s="45" t="s">
        <v>115</v>
      </c>
      <c r="B41" s="45">
        <f>325*2/6</f>
        <v>108.33333333333333</v>
      </c>
      <c r="C41" s="219">
        <f t="shared" si="13"/>
        <v>650</v>
      </c>
      <c r="D41" s="219">
        <f t="shared" si="13"/>
        <v>650</v>
      </c>
      <c r="E41" s="219">
        <f t="shared" si="13"/>
        <v>650</v>
      </c>
      <c r="F41" s="219">
        <f t="shared" si="13"/>
        <v>650</v>
      </c>
      <c r="G41" s="219">
        <f t="shared" si="13"/>
        <v>650</v>
      </c>
      <c r="H41" s="219">
        <f t="shared" si="13"/>
        <v>650</v>
      </c>
      <c r="I41" s="219">
        <f t="shared" si="13"/>
        <v>650</v>
      </c>
      <c r="J41" s="219">
        <f t="shared" si="13"/>
        <v>650</v>
      </c>
      <c r="K41" s="219">
        <f t="shared" si="13"/>
        <v>650</v>
      </c>
      <c r="L41" s="219">
        <f t="shared" si="13"/>
        <v>650</v>
      </c>
      <c r="M41" s="219"/>
      <c r="N41" s="219"/>
    </row>
    <row r="42" spans="1:14" ht="30" x14ac:dyDescent="0.25">
      <c r="A42" s="45" t="s">
        <v>184</v>
      </c>
      <c r="B42" s="45">
        <v>50</v>
      </c>
      <c r="C42" s="219"/>
      <c r="D42" s="219">
        <f t="shared" si="13"/>
        <v>300</v>
      </c>
      <c r="E42" s="219"/>
      <c r="F42" s="219"/>
      <c r="G42" s="219"/>
      <c r="H42" s="219">
        <f t="shared" si="13"/>
        <v>300</v>
      </c>
      <c r="I42" s="219"/>
      <c r="J42" s="219"/>
      <c r="K42" s="219"/>
      <c r="L42" s="219">
        <f t="shared" si="13"/>
        <v>300</v>
      </c>
      <c r="M42" s="219"/>
      <c r="N42" s="219"/>
    </row>
    <row r="43" spans="1:14" x14ac:dyDescent="0.25">
      <c r="A43" s="45" t="s">
        <v>175</v>
      </c>
      <c r="B43" s="45">
        <v>60</v>
      </c>
      <c r="C43" s="219"/>
      <c r="D43" s="219"/>
      <c r="E43" s="219">
        <f t="shared" si="13"/>
        <v>360</v>
      </c>
      <c r="F43" s="219"/>
      <c r="G43" s="219">
        <f t="shared" si="13"/>
        <v>360</v>
      </c>
      <c r="H43" s="219"/>
      <c r="I43" s="219">
        <f t="shared" si="13"/>
        <v>360</v>
      </c>
      <c r="J43" s="219"/>
      <c r="K43" s="219">
        <f t="shared" si="13"/>
        <v>360</v>
      </c>
      <c r="L43" s="219"/>
      <c r="M43" s="219"/>
      <c r="N43" s="219"/>
    </row>
    <row r="44" spans="1:14" x14ac:dyDescent="0.25">
      <c r="A44" s="45" t="s">
        <v>15</v>
      </c>
      <c r="B44" s="45">
        <v>70</v>
      </c>
      <c r="C44" s="219">
        <f t="shared" si="13"/>
        <v>420</v>
      </c>
      <c r="D44" s="219"/>
      <c r="E44" s="219"/>
      <c r="F44" s="219">
        <f t="shared" si="13"/>
        <v>420</v>
      </c>
      <c r="G44" s="219"/>
      <c r="H44" s="219"/>
      <c r="I44" s="219"/>
      <c r="J44" s="219">
        <f t="shared" si="13"/>
        <v>420</v>
      </c>
      <c r="K44" s="219"/>
      <c r="L44" s="219"/>
      <c r="M44" s="219"/>
      <c r="N44" s="219"/>
    </row>
    <row r="45" spans="1:14" x14ac:dyDescent="0.25">
      <c r="A45" s="45" t="s">
        <v>73</v>
      </c>
      <c r="B45" s="45">
        <v>20</v>
      </c>
      <c r="C45" s="219"/>
      <c r="D45" s="219"/>
      <c r="E45" s="219">
        <f t="shared" si="13"/>
        <v>120</v>
      </c>
      <c r="F45" s="219"/>
      <c r="G45" s="219"/>
      <c r="H45" s="219"/>
      <c r="I45" s="219">
        <f t="shared" si="13"/>
        <v>120</v>
      </c>
      <c r="J45" s="219"/>
      <c r="K45" s="219"/>
      <c r="L45" s="219"/>
      <c r="M45" s="219"/>
      <c r="N45" s="219"/>
    </row>
    <row r="46" spans="1:14" ht="30" x14ac:dyDescent="0.25">
      <c r="A46" s="45" t="s">
        <v>75</v>
      </c>
      <c r="B46" s="45">
        <v>35</v>
      </c>
      <c r="C46" s="219">
        <f t="shared" si="13"/>
        <v>210</v>
      </c>
      <c r="D46" s="219"/>
      <c r="E46" s="219"/>
      <c r="F46" s="219">
        <f t="shared" si="13"/>
        <v>210</v>
      </c>
      <c r="G46" s="219"/>
      <c r="H46" s="219"/>
      <c r="I46" s="219"/>
      <c r="J46" s="219">
        <f t="shared" si="13"/>
        <v>210</v>
      </c>
      <c r="K46" s="219"/>
      <c r="L46" s="219"/>
      <c r="M46" s="219"/>
      <c r="N46" s="219"/>
    </row>
    <row r="47" spans="1:14" ht="30" x14ac:dyDescent="0.25">
      <c r="A47" s="45" t="s">
        <v>330</v>
      </c>
      <c r="B47" s="45">
        <v>25</v>
      </c>
      <c r="C47" s="219"/>
      <c r="D47" s="219"/>
      <c r="E47" s="219"/>
      <c r="F47" s="219"/>
      <c r="G47" s="219">
        <f t="shared" si="13"/>
        <v>150</v>
      </c>
      <c r="H47" s="219"/>
      <c r="I47" s="219"/>
      <c r="J47" s="219"/>
      <c r="K47" s="219">
        <f t="shared" si="13"/>
        <v>150</v>
      </c>
      <c r="L47" s="219"/>
      <c r="M47" s="219"/>
      <c r="N47" s="219"/>
    </row>
    <row r="48" spans="1:14" x14ac:dyDescent="0.25">
      <c r="A48" s="45" t="s">
        <v>285</v>
      </c>
      <c r="B48" s="45">
        <v>3</v>
      </c>
      <c r="C48" s="219">
        <f t="shared" si="13"/>
        <v>18</v>
      </c>
      <c r="D48" s="219">
        <f t="shared" si="13"/>
        <v>18</v>
      </c>
      <c r="E48" s="219">
        <f t="shared" si="13"/>
        <v>18</v>
      </c>
      <c r="F48" s="219">
        <f t="shared" si="13"/>
        <v>18</v>
      </c>
      <c r="G48" s="219">
        <f t="shared" si="13"/>
        <v>18</v>
      </c>
      <c r="H48" s="219">
        <f t="shared" si="13"/>
        <v>18</v>
      </c>
      <c r="I48" s="219">
        <f t="shared" si="13"/>
        <v>18</v>
      </c>
      <c r="J48" s="219">
        <f t="shared" si="13"/>
        <v>18</v>
      </c>
      <c r="K48" s="219">
        <f t="shared" si="13"/>
        <v>18</v>
      </c>
      <c r="L48" s="219">
        <f t="shared" si="13"/>
        <v>18</v>
      </c>
      <c r="M48" s="219"/>
      <c r="N48" s="219"/>
    </row>
    <row r="49" spans="1:14" x14ac:dyDescent="0.25">
      <c r="A49" s="45" t="s">
        <v>185</v>
      </c>
      <c r="B49" s="45">
        <v>10</v>
      </c>
      <c r="C49" s="219">
        <f t="shared" si="13"/>
        <v>60</v>
      </c>
      <c r="D49" s="219">
        <f t="shared" si="13"/>
        <v>60</v>
      </c>
      <c r="E49" s="219">
        <f t="shared" si="13"/>
        <v>60</v>
      </c>
      <c r="F49" s="219">
        <f t="shared" si="13"/>
        <v>60</v>
      </c>
      <c r="G49" s="219">
        <f t="shared" si="13"/>
        <v>60</v>
      </c>
      <c r="H49" s="219">
        <f t="shared" si="13"/>
        <v>60</v>
      </c>
      <c r="I49" s="219">
        <f t="shared" si="13"/>
        <v>60</v>
      </c>
      <c r="J49" s="219">
        <f t="shared" si="13"/>
        <v>60</v>
      </c>
      <c r="K49" s="219">
        <f t="shared" si="13"/>
        <v>60</v>
      </c>
      <c r="L49" s="219">
        <f t="shared" si="13"/>
        <v>60</v>
      </c>
      <c r="M49" s="219"/>
      <c r="N49" s="219"/>
    </row>
    <row r="50" spans="1:14" x14ac:dyDescent="0.25">
      <c r="A50" s="45" t="s">
        <v>47</v>
      </c>
      <c r="B50" s="45">
        <v>20</v>
      </c>
      <c r="C50" s="219">
        <f t="shared" si="13"/>
        <v>120</v>
      </c>
      <c r="D50" s="219">
        <f t="shared" si="13"/>
        <v>120</v>
      </c>
      <c r="E50" s="219">
        <f t="shared" si="13"/>
        <v>120</v>
      </c>
      <c r="F50" s="219">
        <f t="shared" si="13"/>
        <v>120</v>
      </c>
      <c r="G50" s="219">
        <f t="shared" si="13"/>
        <v>120</v>
      </c>
      <c r="H50" s="219">
        <f t="shared" si="13"/>
        <v>120</v>
      </c>
      <c r="I50" s="219">
        <f t="shared" si="13"/>
        <v>120</v>
      </c>
      <c r="J50" s="219">
        <f t="shared" si="13"/>
        <v>120</v>
      </c>
      <c r="K50" s="219">
        <f t="shared" si="13"/>
        <v>120</v>
      </c>
      <c r="L50" s="219">
        <f t="shared" si="13"/>
        <v>120</v>
      </c>
      <c r="M50" s="219"/>
      <c r="N50" s="219"/>
    </row>
    <row r="51" spans="1:14" x14ac:dyDescent="0.25">
      <c r="A51" s="45" t="s">
        <v>37</v>
      </c>
      <c r="B51" s="45">
        <v>20</v>
      </c>
      <c r="C51" s="219">
        <f t="shared" si="13"/>
        <v>120</v>
      </c>
      <c r="D51" s="219">
        <f t="shared" si="13"/>
        <v>120</v>
      </c>
      <c r="E51" s="219">
        <f t="shared" si="13"/>
        <v>120</v>
      </c>
      <c r="F51" s="219">
        <f t="shared" si="13"/>
        <v>120</v>
      </c>
      <c r="G51" s="219">
        <f t="shared" si="13"/>
        <v>120</v>
      </c>
      <c r="H51" s="219">
        <f t="shared" si="13"/>
        <v>120</v>
      </c>
      <c r="I51" s="219">
        <f t="shared" si="13"/>
        <v>120</v>
      </c>
      <c r="J51" s="219">
        <f t="shared" si="13"/>
        <v>120</v>
      </c>
      <c r="K51" s="219">
        <f t="shared" si="13"/>
        <v>120</v>
      </c>
      <c r="L51" s="219">
        <f t="shared" si="13"/>
        <v>120</v>
      </c>
      <c r="M51" s="219"/>
      <c r="N51" s="219"/>
    </row>
    <row r="52" spans="1:14" ht="19.5" customHeight="1" x14ac:dyDescent="0.25">
      <c r="A52" s="230" t="s">
        <v>385</v>
      </c>
      <c r="B52" s="230"/>
      <c r="C52" s="231">
        <f>(SUM(C41:C51)+SUM(C38:C39)+SUM(C23:C36)+SUM(C5:C21))/$B$1</f>
        <v>326.33333333333331</v>
      </c>
      <c r="D52" s="231">
        <f>(SUM(D41:D51)+SUM(D38:D39)+SUM(D23:D36)+SUM(D5:D21))/$B$1</f>
        <v>741.33333333333337</v>
      </c>
      <c r="E52" s="231">
        <f t="shared" ref="D52:M52" si="14">(SUM(E41:E51)+SUM(E38:E39)+SUM(E23:E36)+SUM(E5:E21))/$B$1</f>
        <v>709.45833333333337</v>
      </c>
      <c r="F52" s="231">
        <f t="shared" si="14"/>
        <v>776.33333333333337</v>
      </c>
      <c r="G52" s="231">
        <f t="shared" si="14"/>
        <v>754.45833333333337</v>
      </c>
      <c r="H52" s="231">
        <f t="shared" si="14"/>
        <v>741.33333333333337</v>
      </c>
      <c r="I52" s="231">
        <f t="shared" si="14"/>
        <v>709.45833333333337</v>
      </c>
      <c r="J52" s="231">
        <f t="shared" si="14"/>
        <v>776.33333333333337</v>
      </c>
      <c r="K52" s="231">
        <f t="shared" si="14"/>
        <v>754.45833333333337</v>
      </c>
      <c r="L52" s="231">
        <f t="shared" si="14"/>
        <v>741.33333333333337</v>
      </c>
      <c r="M52" s="231">
        <f>(SUM(M41:M51)+SUM(M38:M39)+SUM(M23:M36)+SUM(M5:M21))/$B$1</f>
        <v>224.5</v>
      </c>
      <c r="N52" s="230"/>
    </row>
    <row r="54" spans="1:14" x14ac:dyDescent="0.25">
      <c r="A54" s="45" t="s">
        <v>386</v>
      </c>
      <c r="B54" s="219" t="s">
        <v>388</v>
      </c>
    </row>
    <row r="55" spans="1:14" x14ac:dyDescent="0.25">
      <c r="A55" s="45" t="s">
        <v>387</v>
      </c>
      <c r="B55" s="219">
        <v>500</v>
      </c>
    </row>
  </sheetData>
  <mergeCells count="4">
    <mergeCell ref="A4:M4"/>
    <mergeCell ref="A22:M22"/>
    <mergeCell ref="A37:M37"/>
    <mergeCell ref="A40:M40"/>
  </mergeCells>
  <dataValidations count="1">
    <dataValidation type="list" allowBlank="1" showInputMessage="1" showErrorMessage="1" sqref="A5:A21 A31 A23:A24 A26:A29 A33:A36 A39 A42:A47">
      <formula1>Ингредиенты</formula1>
    </dataValidation>
  </dataValidations>
  <pageMargins left="0.11811023622047245" right="0.11811023622047245" top="0.74803149606299213" bottom="0.74803149606299213" header="0.31496062992125984" footer="0.31496062992125984"/>
  <pageSetup paperSize="9" scale="6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Меню итоговое</vt:lpstr>
      <vt:lpstr>1,3 день</vt:lpstr>
      <vt:lpstr>2,4 день</vt:lpstr>
      <vt:lpstr>5,7 день</vt:lpstr>
      <vt:lpstr>6,8 день</vt:lpstr>
      <vt:lpstr>продукты</vt:lpstr>
      <vt:lpstr>Лист2</vt:lpstr>
      <vt:lpstr>Раскладка</vt:lpstr>
      <vt:lpstr>Ингредиенты</vt:lpstr>
      <vt:lpstr>'1,3 день'!Область_печати</vt:lpstr>
      <vt:lpstr>'2,4 день'!Область_печати</vt:lpstr>
      <vt:lpstr>'5,7 день'!Область_печати</vt:lpstr>
      <vt:lpstr>'6,8 день'!Область_печати</vt:lpstr>
      <vt:lpstr>продукты!Область_печати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</dc:creator>
  <cp:lastModifiedBy>Пользователь Windows</cp:lastModifiedBy>
  <cp:lastPrinted>2024-02-06T12:37:56Z</cp:lastPrinted>
  <dcterms:created xsi:type="dcterms:W3CDTF">2012-12-28T09:27:08Z</dcterms:created>
  <dcterms:modified xsi:type="dcterms:W3CDTF">2024-02-25T13:29:03Z</dcterms:modified>
</cp:coreProperties>
</file>