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аршрут\"/>
    </mc:Choice>
  </mc:AlternateContent>
  <bookViews>
    <workbookView xWindow="-120" yWindow="-120" windowWidth="29040" windowHeight="15840" activeTab="1"/>
  </bookViews>
  <sheets>
    <sheet name="Основной" sheetId="3" r:id="rId1"/>
    <sheet name="Запасной" sheetId="1" r:id="rId2"/>
    <sheet name="ПП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7" i="3" l="1"/>
  <c r="D15" i="3" l="1"/>
  <c r="C45" i="3"/>
  <c r="F45" i="1"/>
  <c r="E45" i="1"/>
  <c r="C45" i="1"/>
  <c r="F45" i="3"/>
  <c r="E45" i="3"/>
  <c r="F69" i="1"/>
  <c r="D69" i="1" s="1"/>
  <c r="C43" i="1"/>
  <c r="F68" i="3"/>
  <c r="F67" i="3"/>
  <c r="F68" i="1"/>
  <c r="F67" i="1"/>
  <c r="F69" i="3"/>
  <c r="D69" i="3" s="1"/>
  <c r="E43" i="3"/>
  <c r="F43" i="3"/>
  <c r="C43" i="3"/>
  <c r="D89" i="3"/>
  <c r="D68" i="3"/>
  <c r="D67" i="3"/>
  <c r="I63" i="3"/>
  <c r="D64" i="3" s="1"/>
  <c r="D47" i="3"/>
  <c r="I15" i="2"/>
  <c r="D89" i="1"/>
  <c r="D68" i="1"/>
  <c r="D67" i="1"/>
  <c r="D47" i="1"/>
  <c r="E43" i="1"/>
  <c r="I63" i="1"/>
  <c r="D64" i="1" s="1"/>
  <c r="F43" i="1"/>
  <c r="D72" i="1" l="1"/>
  <c r="F70" i="3"/>
  <c r="D48" i="3"/>
  <c r="D3" i="3" s="1"/>
  <c r="D72" i="3"/>
  <c r="B43" i="3"/>
  <c r="B43" i="1"/>
  <c r="D48" i="1"/>
  <c r="D3" i="1" s="1"/>
  <c r="D15" i="1" s="1"/>
  <c r="D77" i="1" l="1"/>
</calcChain>
</file>

<file path=xl/sharedStrings.xml><?xml version="1.0" encoding="utf-8"?>
<sst xmlns="http://schemas.openxmlformats.org/spreadsheetml/2006/main" count="387" uniqueCount="143">
  <si>
    <t>Эквивалентный пробег по различным типам дорог, км:</t>
  </si>
  <si>
    <t>Эквивалентный пробег за локальные препятствия, км:</t>
  </si>
  <si>
    <t>Протяжённость фактическая, км:</t>
  </si>
  <si>
    <t>Продолжительность фактическая, дней:(первый день неполный)</t>
  </si>
  <si>
    <t>Протяжённость номинальная, км:</t>
  </si>
  <si>
    <t>Продолжительность номинальная, дней:</t>
  </si>
  <si>
    <t>Интенсивность маршрута:</t>
  </si>
  <si>
    <t>Интенсивность маршрута</t>
  </si>
  <si>
    <t>Пробег по различным типам дорог по дням, км</t>
  </si>
  <si>
    <t>№ дня</t>
  </si>
  <si>
    <t>Дата</t>
  </si>
  <si>
    <t>Пробег</t>
  </si>
  <si>
    <t>Общий пробег по различным типам дорог, км</t>
  </si>
  <si>
    <t>Дороги высокого качества</t>
  </si>
  <si>
    <t>Дороги хорошего качества</t>
  </si>
  <si>
    <t>Дороги среднего качества</t>
  </si>
  <si>
    <t>Дороги низкого качества</t>
  </si>
  <si>
    <t>Расчёт баллов КС:</t>
  </si>
  <si>
    <t>КС = S * I * A</t>
  </si>
  <si>
    <t>Признак к.с. по баллам КС: 3</t>
  </si>
  <si>
    <t>Набор ПП:</t>
  </si>
  <si>
    <t>Признак к.с. по набору ПП: 3</t>
  </si>
  <si>
    <t>Определяющие факторы:</t>
  </si>
  <si>
    <t>Признак к.с. по протяжённости маршрута: 3</t>
  </si>
  <si>
    <t>Признак к.с. по продолжительности маршрута: 3</t>
  </si>
  <si>
    <t>Итоговая к.с.: 3</t>
  </si>
  <si>
    <t>Эквивалентный пробег по ЛП: 0 км</t>
  </si>
  <si>
    <t>по дорогам высокого качества: 5.6</t>
  </si>
  <si>
    <t>по дорогам хорошего качества: 7.3</t>
  </si>
  <si>
    <t>по дорогам среднего качества: 46.5</t>
  </si>
  <si>
    <t>по дорогам высокого качества: 62.2</t>
  </si>
  <si>
    <t>по дорогам хорошего качества: 20.2</t>
  </si>
  <si>
    <t>по дорогам среднего качества: 0.7</t>
  </si>
  <si>
    <t>Протяжённые препятствия:</t>
  </si>
  <si>
    <t>№ п/п</t>
  </si>
  <si>
    <t>Номер</t>
  </si>
  <si>
    <t>Наименование</t>
  </si>
  <si>
    <t>К.т.</t>
  </si>
  <si>
    <t>Характеристика</t>
  </si>
  <si>
    <t>Статус</t>
  </si>
  <si>
    <t>Авторство</t>
  </si>
  <si>
    <t>КТ, баллы</t>
  </si>
  <si>
    <t>Зачёт по к.т.*</t>
  </si>
  <si>
    <t>1. </t>
  </si>
  <si>
    <t>подъём Долина р.Чулышман*</t>
  </si>
  <si>
    <t>мелкий и крупный камень, грунт, песок</t>
  </si>
  <si>
    <t>утверждено</t>
  </si>
  <si>
    <t>собственное</t>
  </si>
  <si>
    <t>2. </t>
  </si>
  <si>
    <t>траверс Улаганское плато</t>
  </si>
  <si>
    <t>мелкий и крупный камень</t>
  </si>
  <si>
    <t>3. </t>
  </si>
  <si>
    <t>перевал Улаганский</t>
  </si>
  <si>
    <t>Асфальт/бетон, гравий/щебень</t>
  </si>
  <si>
    <t>4. </t>
  </si>
  <si>
    <t>равнинное Чуйский тракт</t>
  </si>
  <si>
    <t>асфальт</t>
  </si>
  <si>
    <t>5. </t>
  </si>
  <si>
    <t>6. </t>
  </si>
  <si>
    <t>7. </t>
  </si>
  <si>
    <t>8. </t>
  </si>
  <si>
    <t>9. </t>
  </si>
  <si>
    <t>В зачёт идут баллы:</t>
  </si>
  <si>
    <t>Сумма баллов за ПП:</t>
  </si>
  <si>
    <t>8.4 Категорирование маршрута [↑]</t>
  </si>
  <si>
    <t>-</t>
  </si>
  <si>
    <t>отчет маршрута 125 	http://velotrex.ru/report.php?id=125                             	Алтай 2020 (школа ВУ, отделение №1)</t>
  </si>
  <si>
    <t>заимствованное</t>
  </si>
  <si>
    <t>равнинное Долина р. Катунь</t>
  </si>
  <si>
    <t>планируемый</t>
  </si>
  <si>
    <t>перевал Чике-Таман</t>
  </si>
  <si>
    <t>10. </t>
  </si>
  <si>
    <t>11. </t>
  </si>
  <si>
    <t>12. </t>
  </si>
  <si>
    <t>Гравий/щебень</t>
  </si>
  <si>
    <t>перевал Комарский перевал</t>
  </si>
  <si>
    <t>перевал Ябоганский</t>
  </si>
  <si>
    <t>Асфальт/бетон</t>
  </si>
  <si>
    <t xml:space="preserve">	перевал Имегенский (верхануйский)	</t>
  </si>
  <si>
    <t>перевал Мариинский</t>
  </si>
  <si>
    <t xml:space="preserve">Гравий/щебень, камень, грунт, глина/чернозём	</t>
  </si>
  <si>
    <t>перевал Кукуя (Кукуйинский)</t>
  </si>
  <si>
    <t>отчет маршрута 223 	http://velotrex.ru/report.php?id=223                             	Алтай 19й Велопервомай2022 и в поход 2КС</t>
  </si>
  <si>
    <t>по дорогам высокого качества: 79,5</t>
  </si>
  <si>
    <t>по дорогам высокого качества: 70</t>
  </si>
  <si>
    <t>перевал Семинский</t>
  </si>
  <si>
    <t>по дорогам высокого качества: 73</t>
  </si>
  <si>
    <t>по дорогам хорошего качества: 51</t>
  </si>
  <si>
    <t>по дорогам хорошего качества: 39</t>
  </si>
  <si>
    <r>
      <t xml:space="preserve">отчет маршрута 223 	http://velotrex.ru/report.php?id=223                             	Алтай 19й Велопервомай2022 и в поход 2КС                                </t>
    </r>
    <r>
      <rPr>
        <b/>
        <sz val="11"/>
        <color theme="4" tint="-0.249977111117893"/>
        <rFont val="Calibri"/>
        <family val="2"/>
        <charset val="204"/>
        <scheme val="minor"/>
      </rPr>
      <t>обратное направление</t>
    </r>
  </si>
  <si>
    <t>Норма</t>
  </si>
  <si>
    <t>планируемый запасной</t>
  </si>
  <si>
    <t>Кэп</t>
  </si>
  <si>
    <t>м</t>
  </si>
  <si>
    <t>5142 обратное направление</t>
  </si>
  <si>
    <t>5141 обратное направление</t>
  </si>
  <si>
    <t>5140 обратное направление</t>
  </si>
  <si>
    <t>5139 обратное направление</t>
  </si>
  <si>
    <t>18-34 = 3кс, 10-17 = 2кс</t>
  </si>
  <si>
    <t>по дорогам высокого качества: 14</t>
  </si>
  <si>
    <t>по дорогам хорошего качества: 38</t>
  </si>
  <si>
    <t>Lф =</t>
  </si>
  <si>
    <t xml:space="preserve">ЛП = </t>
  </si>
  <si>
    <t xml:space="preserve">Тф = </t>
  </si>
  <si>
    <t xml:space="preserve">Lн = </t>
  </si>
  <si>
    <t xml:space="preserve">Тн = </t>
  </si>
  <si>
    <t xml:space="preserve">I = (Lф*Кэп + ЛП)*Tн / (Tф*Lн) = </t>
  </si>
  <si>
    <t xml:space="preserve">Lф = </t>
  </si>
  <si>
    <t xml:space="preserve">Кэп = </t>
  </si>
  <si>
    <t>Автономность маршрута</t>
  </si>
  <si>
    <t>Факт</t>
  </si>
  <si>
    <t xml:space="preserve">S = </t>
  </si>
  <si>
    <t>за ПП 1 к.т.:</t>
  </si>
  <si>
    <t xml:space="preserve">за ПП 2 к.т.: </t>
  </si>
  <si>
    <t xml:space="preserve">за ПП 3 к.т.: </t>
  </si>
  <si>
    <t>кол-во</t>
  </si>
  <si>
    <t xml:space="preserve">1 к.т.: </t>
  </si>
  <si>
    <t xml:space="preserve">2 к.т.: </t>
  </si>
  <si>
    <t xml:space="preserve">3 к.т.: </t>
  </si>
  <si>
    <t>км</t>
  </si>
  <si>
    <t>Протяжённость фактическая:</t>
  </si>
  <si>
    <t>Продолжительность фактическая: </t>
  </si>
  <si>
    <t>дней</t>
  </si>
  <si>
    <t xml:space="preserve">Общая сумма баллов за ПП: </t>
  </si>
  <si>
    <t>по дорогам хорошего качества: 45</t>
  </si>
  <si>
    <t>по дорогам среднего качества: 10</t>
  </si>
  <si>
    <t>по дорогам высокого качества: 15</t>
  </si>
  <si>
    <t>по дорогам высокого качества: 22</t>
  </si>
  <si>
    <t xml:space="preserve">	перевал Верхануйский	</t>
  </si>
  <si>
    <t>перевал в Барагаш</t>
  </si>
  <si>
    <t>При объезде по асфальту баллы = 1,98 (1к.с.)</t>
  </si>
  <si>
    <t xml:space="preserve">	перевал Верхняя Кукуя</t>
  </si>
  <si>
    <t>по дорогам высокого качества: 19</t>
  </si>
  <si>
    <t>7975 (запасной)</t>
  </si>
  <si>
    <t>3,62-4,85</t>
  </si>
  <si>
    <t>8.4 Категорирование маршрута </t>
  </si>
  <si>
    <t>перевал Мариинский, объезд перевала в Барагаш. Этот маршрут проходила группа в обратном направлении после дождя и у них посчитан, как 3 к.с.</t>
  </si>
  <si>
    <t>Грунт (в дождь может стать непроходимой тропой, поэтому в плохую погоду будет 7975 на запасном маршруте)</t>
  </si>
  <si>
    <t>https://nakarte.me/#m=10/50.67906/86.30447&amp;l=O&amp;nktl=BOewW5co2VIPjA6FW3_6eg</t>
  </si>
  <si>
    <t>Ссылка на все треки</t>
  </si>
  <si>
    <t>по дорогам среднего качества: 69</t>
  </si>
  <si>
    <t xml:space="preserve">КС = 24,86 * 1,12 * 0.8 = </t>
  </si>
  <si>
    <t xml:space="preserve">КС = 24,62 * 1.11 * 0.8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</si>
</sst>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i/>
      <sz val="11"/>
      <color rgb="FF000000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B05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4" tint="-0.249977111117893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  <charset val="204"/>
    </font>
    <font>
      <u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vertical="center" wrapText="1"/>
    </xf>
    <xf numFmtId="14" fontId="2" fillId="0" borderId="2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16" fontId="2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5" fillId="0" borderId="0" xfId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5" fillId="0" borderId="0" xfId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2" fontId="7" fillId="0" borderId="0" xfId="0" applyNumberFormat="1" applyFont="1"/>
    <xf numFmtId="0" fontId="2" fillId="0" borderId="5" xfId="0" applyFont="1" applyBorder="1" applyAlignment="1">
      <alignment vertical="center" wrapText="1"/>
    </xf>
    <xf numFmtId="14" fontId="2" fillId="0" borderId="6" xfId="0" applyNumberFormat="1" applyFont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14" fontId="2" fillId="0" borderId="8" xfId="0" applyNumberFormat="1" applyFont="1" applyBorder="1" applyAlignment="1">
      <alignment vertical="center" wrapText="1"/>
    </xf>
    <xf numFmtId="0" fontId="2" fillId="4" borderId="6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2" fontId="2" fillId="5" borderId="0" xfId="0" applyNumberFormat="1" applyFont="1" applyFill="1" applyAlignment="1">
      <alignment vertical="center" wrapText="1"/>
    </xf>
    <xf numFmtId="0" fontId="2" fillId="5" borderId="6" xfId="0" applyFont="1" applyFill="1" applyBorder="1" applyAlignment="1">
      <alignment vertical="center" wrapText="1"/>
    </xf>
    <xf numFmtId="2" fontId="2" fillId="4" borderId="0" xfId="0" applyNumberFormat="1" applyFont="1" applyFill="1" applyAlignment="1">
      <alignment vertical="center" wrapText="1"/>
    </xf>
    <xf numFmtId="0" fontId="6" fillId="0" borderId="0" xfId="0" applyFont="1"/>
    <xf numFmtId="164" fontId="6" fillId="0" borderId="0" xfId="0" applyNumberFormat="1" applyFont="1"/>
    <xf numFmtId="0" fontId="1" fillId="0" borderId="0" xfId="0" applyFont="1" applyAlignment="1">
      <alignment horizontal="right"/>
    </xf>
    <xf numFmtId="2" fontId="1" fillId="0" borderId="0" xfId="0" applyNumberFormat="1" applyFont="1"/>
    <xf numFmtId="0" fontId="10" fillId="0" borderId="0" xfId="0" applyFont="1" applyAlignment="1">
      <alignment horizontal="right"/>
    </xf>
    <xf numFmtId="2" fontId="10" fillId="0" borderId="0" xfId="0" applyNumberFormat="1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 vertical="center" wrapText="1"/>
    </xf>
    <xf numFmtId="0" fontId="2" fillId="5" borderId="0" xfId="0" applyFont="1" applyFill="1" applyAlignment="1">
      <alignment horizontal="right"/>
    </xf>
    <xf numFmtId="0" fontId="2" fillId="4" borderId="0" xfId="0" applyFont="1" applyFill="1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right"/>
    </xf>
    <xf numFmtId="2" fontId="11" fillId="0" borderId="0" xfId="0" applyNumberFormat="1" applyFont="1"/>
    <xf numFmtId="2" fontId="1" fillId="0" borderId="0" xfId="0" applyNumberFormat="1" applyFont="1" applyAlignment="1">
      <alignment horizontal="left" vertical="center"/>
    </xf>
    <xf numFmtId="0" fontId="0" fillId="0" borderId="0" xfId="0" applyAlignment="1">
      <alignment horizontal="center"/>
    </xf>
    <xf numFmtId="0" fontId="12" fillId="5" borderId="0" xfId="0" applyFont="1" applyFill="1"/>
    <xf numFmtId="0" fontId="12" fillId="0" borderId="0" xfId="0" applyFont="1"/>
    <xf numFmtId="2" fontId="12" fillId="4" borderId="0" xfId="0" applyNumberFormat="1" applyFont="1" applyFill="1"/>
    <xf numFmtId="0" fontId="0" fillId="0" borderId="0" xfId="0" applyAlignment="1">
      <alignment vertical="center" wrapText="1"/>
    </xf>
    <xf numFmtId="2" fontId="13" fillId="0" borderId="0" xfId="0" applyNumberFormat="1" applyFont="1"/>
    <xf numFmtId="0" fontId="14" fillId="0" borderId="0" xfId="0" applyFont="1"/>
    <xf numFmtId="0" fontId="14" fillId="0" borderId="0" xfId="1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5" fillId="0" borderId="0" xfId="1"/>
    <xf numFmtId="0" fontId="16" fillId="0" borderId="0" xfId="1" applyFont="1"/>
    <xf numFmtId="0" fontId="2" fillId="0" borderId="6" xfId="0" applyFont="1" applyBorder="1" applyAlignment="1">
      <alignment horizontal="right" vertical="center" wrapText="1"/>
    </xf>
    <xf numFmtId="14" fontId="2" fillId="0" borderId="6" xfId="0" applyNumberFormat="1" applyFont="1" applyBorder="1" applyAlignment="1">
      <alignment vertical="center" wrapText="1"/>
    </xf>
    <xf numFmtId="0" fontId="0" fillId="0" borderId="6" xfId="0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nakarte.me/" TargetMode="External"/><Relationship Id="rId3" Type="http://schemas.openxmlformats.org/officeDocument/2006/relationships/hyperlink" Target="http://velotrex.ru/trackview.php?file=3464" TargetMode="External"/><Relationship Id="rId7" Type="http://schemas.openxmlformats.org/officeDocument/2006/relationships/hyperlink" Target="http://velotrex.ru/trackview.php?file=7973" TargetMode="External"/><Relationship Id="rId2" Type="http://schemas.openxmlformats.org/officeDocument/2006/relationships/hyperlink" Target="http://velotrex.ru/trackview.php?file=3463" TargetMode="External"/><Relationship Id="rId1" Type="http://schemas.openxmlformats.org/officeDocument/2006/relationships/hyperlink" Target="http://velotrex.ru/trackview.php?file=3462" TargetMode="External"/><Relationship Id="rId6" Type="http://schemas.openxmlformats.org/officeDocument/2006/relationships/hyperlink" Target="http://velotrex.ru/trackview.php?file=5142" TargetMode="External"/><Relationship Id="rId5" Type="http://schemas.openxmlformats.org/officeDocument/2006/relationships/hyperlink" Target="http://velotrex.ru/report.php?id=125" TargetMode="External"/><Relationship Id="rId4" Type="http://schemas.openxmlformats.org/officeDocument/2006/relationships/hyperlink" Target="http://velotrex.ru/trackview.php?file=3465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velotrex.ru/trackview.php?file=3464" TargetMode="External"/><Relationship Id="rId2" Type="http://schemas.openxmlformats.org/officeDocument/2006/relationships/hyperlink" Target="http://velotrex.ru/trackview.php?file=3463" TargetMode="External"/><Relationship Id="rId1" Type="http://schemas.openxmlformats.org/officeDocument/2006/relationships/hyperlink" Target="http://velotrex.ru/trackview.php?file=3462" TargetMode="External"/><Relationship Id="rId6" Type="http://schemas.openxmlformats.org/officeDocument/2006/relationships/hyperlink" Target="http://velotrex.ru/trackview.php?file=5142" TargetMode="External"/><Relationship Id="rId5" Type="http://schemas.openxmlformats.org/officeDocument/2006/relationships/hyperlink" Target="http://velotrex.ru/report.php?id=125" TargetMode="External"/><Relationship Id="rId4" Type="http://schemas.openxmlformats.org/officeDocument/2006/relationships/hyperlink" Target="http://velotrex.ru/trackview.php?file=3465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velotrex.ru/trackview.php?file=3464" TargetMode="External"/><Relationship Id="rId2" Type="http://schemas.openxmlformats.org/officeDocument/2006/relationships/hyperlink" Target="http://velotrex.ru/trackview.php?file=3463" TargetMode="External"/><Relationship Id="rId1" Type="http://schemas.openxmlformats.org/officeDocument/2006/relationships/hyperlink" Target="http://velotrex.ru/trackview.php?file=3462" TargetMode="External"/><Relationship Id="rId6" Type="http://schemas.openxmlformats.org/officeDocument/2006/relationships/hyperlink" Target="https://nakarte.me/" TargetMode="External"/><Relationship Id="rId5" Type="http://schemas.openxmlformats.org/officeDocument/2006/relationships/hyperlink" Target="http://velotrex.ru/trackview.php?file=5142" TargetMode="External"/><Relationship Id="rId4" Type="http://schemas.openxmlformats.org/officeDocument/2006/relationships/hyperlink" Target="http://velotrex.ru/trackview.php?file=3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topLeftCell="A64" workbookViewId="0">
      <selection activeCell="E82" sqref="E82"/>
    </sheetView>
  </sheetViews>
  <sheetFormatPr defaultRowHeight="15" x14ac:dyDescent="0.25"/>
  <cols>
    <col min="2" max="2" width="11.85546875" customWidth="1"/>
    <col min="3" max="3" width="40.140625" customWidth="1"/>
    <col min="4" max="4" width="8.28515625" customWidth="1"/>
    <col min="5" max="5" width="42.28515625" customWidth="1"/>
    <col min="6" max="6" width="26" customWidth="1"/>
    <col min="7" max="7" width="19.28515625" customWidth="1"/>
    <col min="8" max="8" width="18.7109375" customWidth="1"/>
    <col min="9" max="9" width="14.7109375" customWidth="1"/>
    <col min="10" max="10" width="43" customWidth="1"/>
    <col min="11" max="11" width="48.140625" customWidth="1"/>
  </cols>
  <sheetData>
    <row r="1" spans="3:6" ht="15.75" x14ac:dyDescent="0.25">
      <c r="C1" s="3" t="s">
        <v>7</v>
      </c>
      <c r="D1" s="3"/>
    </row>
    <row r="2" spans="3:6" x14ac:dyDescent="0.25">
      <c r="C2" s="2" t="s">
        <v>0</v>
      </c>
      <c r="D2" s="2"/>
      <c r="F2" t="s">
        <v>139</v>
      </c>
    </row>
    <row r="3" spans="3:6" x14ac:dyDescent="0.25">
      <c r="C3" s="42" t="s">
        <v>108</v>
      </c>
      <c r="D3" s="43">
        <f>D48</f>
        <v>0.93003496503496508</v>
      </c>
      <c r="F3" s="63" t="s">
        <v>138</v>
      </c>
    </row>
    <row r="4" spans="3:6" x14ac:dyDescent="0.25">
      <c r="C4" s="2" t="s">
        <v>1</v>
      </c>
      <c r="D4" s="2"/>
    </row>
    <row r="5" spans="3:6" x14ac:dyDescent="0.25">
      <c r="C5" s="40" t="s">
        <v>102</v>
      </c>
      <c r="D5" s="1">
        <v>1</v>
      </c>
    </row>
    <row r="6" spans="3:6" x14ac:dyDescent="0.25">
      <c r="C6" s="2" t="s">
        <v>2</v>
      </c>
      <c r="D6" s="2"/>
    </row>
    <row r="7" spans="3:6" x14ac:dyDescent="0.25">
      <c r="C7" s="40" t="s">
        <v>101</v>
      </c>
      <c r="D7" s="1">
        <v>572</v>
      </c>
    </row>
    <row r="8" spans="3:6" x14ac:dyDescent="0.25">
      <c r="C8" s="2" t="s">
        <v>3</v>
      </c>
      <c r="D8" s="2"/>
    </row>
    <row r="9" spans="3:6" x14ac:dyDescent="0.25">
      <c r="C9" s="40" t="s">
        <v>103</v>
      </c>
      <c r="D9" s="1">
        <v>9.5</v>
      </c>
    </row>
    <row r="10" spans="3:6" x14ac:dyDescent="0.25">
      <c r="C10" s="2" t="s">
        <v>4</v>
      </c>
      <c r="D10" s="2"/>
    </row>
    <row r="11" spans="3:6" x14ac:dyDescent="0.25">
      <c r="C11" s="40" t="s">
        <v>104</v>
      </c>
      <c r="D11" s="1">
        <v>500</v>
      </c>
    </row>
    <row r="12" spans="3:6" x14ac:dyDescent="0.25">
      <c r="C12" s="2" t="s">
        <v>5</v>
      </c>
      <c r="D12" s="2"/>
    </row>
    <row r="13" spans="3:6" x14ac:dyDescent="0.25">
      <c r="C13" s="40" t="s">
        <v>105</v>
      </c>
      <c r="D13" s="1">
        <v>10</v>
      </c>
    </row>
    <row r="14" spans="3:6" x14ac:dyDescent="0.25">
      <c r="C14" s="2" t="s">
        <v>6</v>
      </c>
      <c r="D14" s="2"/>
    </row>
    <row r="15" spans="3:6" x14ac:dyDescent="0.25">
      <c r="C15" s="40" t="s">
        <v>106</v>
      </c>
      <c r="D15" s="41">
        <f>(D3*D7*D13)/(D11*D9)</f>
        <v>1.119957894736842</v>
      </c>
    </row>
    <row r="18" spans="1:5" ht="15.75" x14ac:dyDescent="0.25">
      <c r="C18" s="44" t="s">
        <v>109</v>
      </c>
      <c r="D18" s="3">
        <v>0.8</v>
      </c>
    </row>
    <row r="21" spans="1:5" x14ac:dyDescent="0.25">
      <c r="C21" s="2" t="s">
        <v>8</v>
      </c>
      <c r="D21" s="2"/>
    </row>
    <row r="22" spans="1:5" x14ac:dyDescent="0.25">
      <c r="A22" s="4" t="s">
        <v>9</v>
      </c>
      <c r="B22" s="4" t="s">
        <v>10</v>
      </c>
      <c r="C22" s="4" t="s">
        <v>11</v>
      </c>
      <c r="D22" s="5"/>
    </row>
    <row r="23" spans="1:5" ht="57" customHeight="1" x14ac:dyDescent="0.25">
      <c r="A23" s="4">
        <v>1</v>
      </c>
      <c r="B23" s="9">
        <v>45496</v>
      </c>
      <c r="C23" s="75" t="s">
        <v>65</v>
      </c>
      <c r="D23" s="5"/>
      <c r="E23" s="66" t="s">
        <v>66</v>
      </c>
    </row>
    <row r="24" spans="1:5" x14ac:dyDescent="0.25">
      <c r="A24" s="4">
        <v>2</v>
      </c>
      <c r="B24" s="9">
        <v>45497</v>
      </c>
      <c r="C24" s="13" t="s">
        <v>140</v>
      </c>
      <c r="D24" s="5"/>
      <c r="E24" s="66"/>
    </row>
    <row r="25" spans="1:5" ht="15" customHeight="1" x14ac:dyDescent="0.25">
      <c r="A25" s="67">
        <v>3</v>
      </c>
      <c r="B25" s="70">
        <v>45498</v>
      </c>
      <c r="C25" s="16" t="s">
        <v>27</v>
      </c>
      <c r="D25" s="25"/>
      <c r="E25" s="66"/>
    </row>
    <row r="26" spans="1:5" x14ac:dyDescent="0.25">
      <c r="A26" s="68"/>
      <c r="B26" s="71"/>
      <c r="C26" s="8" t="s">
        <v>28</v>
      </c>
      <c r="D26" s="25"/>
      <c r="E26" s="66"/>
    </row>
    <row r="27" spans="1:5" x14ac:dyDescent="0.25">
      <c r="A27" s="69"/>
      <c r="B27" s="72"/>
      <c r="C27" s="14" t="s">
        <v>29</v>
      </c>
      <c r="D27" s="25"/>
      <c r="E27" s="66"/>
    </row>
    <row r="28" spans="1:5" ht="15" customHeight="1" x14ac:dyDescent="0.25">
      <c r="A28" s="67">
        <v>4</v>
      </c>
      <c r="B28" s="70">
        <v>45499</v>
      </c>
      <c r="C28" s="16" t="s">
        <v>30</v>
      </c>
      <c r="D28" s="25"/>
      <c r="E28" s="66"/>
    </row>
    <row r="29" spans="1:5" x14ac:dyDescent="0.25">
      <c r="A29" s="68"/>
      <c r="B29" s="71"/>
      <c r="C29" s="8" t="s">
        <v>31</v>
      </c>
      <c r="D29" s="25"/>
      <c r="E29" s="66"/>
    </row>
    <row r="30" spans="1:5" x14ac:dyDescent="0.25">
      <c r="A30" s="69"/>
      <c r="B30" s="72"/>
      <c r="C30" s="14" t="s">
        <v>32</v>
      </c>
      <c r="D30" s="25"/>
      <c r="E30" s="66"/>
    </row>
    <row r="31" spans="1:5" x14ac:dyDescent="0.25">
      <c r="A31" s="6">
        <v>5</v>
      </c>
      <c r="B31" s="7">
        <v>45500</v>
      </c>
      <c r="C31" s="6" t="s">
        <v>65</v>
      </c>
      <c r="D31" s="5"/>
    </row>
    <row r="32" spans="1:5" x14ac:dyDescent="0.25">
      <c r="A32" s="6">
        <v>6</v>
      </c>
      <c r="B32" s="7">
        <v>45501</v>
      </c>
      <c r="C32" s="27" t="s">
        <v>83</v>
      </c>
      <c r="D32" s="5"/>
    </row>
    <row r="33" spans="1:7" x14ac:dyDescent="0.25">
      <c r="A33" s="6">
        <v>7</v>
      </c>
      <c r="B33" s="7">
        <v>45502</v>
      </c>
      <c r="C33" s="27" t="s">
        <v>84</v>
      </c>
      <c r="D33" s="5"/>
    </row>
    <row r="34" spans="1:7" x14ac:dyDescent="0.25">
      <c r="A34" s="6">
        <v>8</v>
      </c>
      <c r="B34" s="7">
        <v>45503</v>
      </c>
      <c r="C34" s="27" t="s">
        <v>86</v>
      </c>
      <c r="D34" s="5"/>
    </row>
    <row r="35" spans="1:7" x14ac:dyDescent="0.25">
      <c r="A35" s="64">
        <v>9</v>
      </c>
      <c r="B35" s="65">
        <v>45504</v>
      </c>
      <c r="C35" s="30" t="s">
        <v>126</v>
      </c>
      <c r="D35" s="5"/>
      <c r="E35" s="57"/>
    </row>
    <row r="36" spans="1:7" x14ac:dyDescent="0.25">
      <c r="A36" s="64"/>
      <c r="B36" s="65"/>
      <c r="C36" s="23" t="s">
        <v>124</v>
      </c>
      <c r="D36" s="5"/>
      <c r="E36" s="57"/>
    </row>
    <row r="37" spans="1:7" ht="18" customHeight="1" x14ac:dyDescent="0.25">
      <c r="A37" s="64">
        <v>10</v>
      </c>
      <c r="B37" s="65">
        <v>45505</v>
      </c>
      <c r="C37" s="23" t="s">
        <v>124</v>
      </c>
      <c r="D37" s="5"/>
      <c r="E37" s="57"/>
    </row>
    <row r="38" spans="1:7" ht="18" customHeight="1" x14ac:dyDescent="0.25">
      <c r="A38" s="64"/>
      <c r="B38" s="65"/>
      <c r="C38" s="14" t="s">
        <v>125</v>
      </c>
      <c r="D38" s="5"/>
      <c r="E38" s="57"/>
    </row>
    <row r="39" spans="1:7" ht="18" customHeight="1" x14ac:dyDescent="0.25">
      <c r="A39" s="23">
        <v>11</v>
      </c>
      <c r="B39" s="26">
        <v>45506</v>
      </c>
      <c r="C39" s="31" t="s">
        <v>127</v>
      </c>
      <c r="D39" s="5"/>
      <c r="E39" s="57"/>
    </row>
    <row r="41" spans="1:7" x14ac:dyDescent="0.25">
      <c r="A41" s="2" t="s">
        <v>12</v>
      </c>
      <c r="B41" s="2"/>
    </row>
    <row r="42" spans="1:7" ht="28.5" x14ac:dyDescent="0.25">
      <c r="C42" s="4" t="s">
        <v>13</v>
      </c>
      <c r="D42" s="4"/>
      <c r="E42" s="4" t="s">
        <v>14</v>
      </c>
      <c r="F42" s="4" t="s">
        <v>15</v>
      </c>
      <c r="G42" s="4" t="s">
        <v>16</v>
      </c>
    </row>
    <row r="43" spans="1:7" x14ac:dyDescent="0.25">
      <c r="B43" s="38">
        <f>SUM(C43:F43)</f>
        <v>572</v>
      </c>
      <c r="C43" s="32">
        <f>5.6+62.2+79.5+70+73+15+22</f>
        <v>327.3</v>
      </c>
      <c r="D43" s="15"/>
      <c r="E43" s="33">
        <f>7.3+20.2+45+45</f>
        <v>117.5</v>
      </c>
      <c r="F43" s="34">
        <f>2+68+46.5+0.7+10</f>
        <v>127.2</v>
      </c>
      <c r="G43" s="10"/>
    </row>
    <row r="44" spans="1:7" x14ac:dyDescent="0.25">
      <c r="B44" t="s">
        <v>92</v>
      </c>
      <c r="C44" s="38">
        <v>0.8</v>
      </c>
      <c r="D44" s="38"/>
      <c r="E44" s="38">
        <v>1</v>
      </c>
      <c r="F44" s="38">
        <v>1.2</v>
      </c>
    </row>
    <row r="45" spans="1:7" x14ac:dyDescent="0.25">
      <c r="B45" t="s">
        <v>93</v>
      </c>
      <c r="C45" s="39">
        <f>C43/B43</f>
        <v>0.57220279720279721</v>
      </c>
      <c r="E45" s="39">
        <f>E43/B43</f>
        <v>0.20541958041958042</v>
      </c>
      <c r="F45" s="39">
        <f>F43/B43</f>
        <v>0.22237762237762237</v>
      </c>
    </row>
    <row r="46" spans="1:7" x14ac:dyDescent="0.25">
      <c r="C46" s="39"/>
    </row>
    <row r="47" spans="1:7" x14ac:dyDescent="0.25">
      <c r="B47" s="1"/>
      <c r="C47" s="40" t="s">
        <v>107</v>
      </c>
      <c r="D47" s="1">
        <f>D7</f>
        <v>572</v>
      </c>
    </row>
    <row r="48" spans="1:7" x14ac:dyDescent="0.25">
      <c r="B48" s="1"/>
      <c r="C48" s="40" t="s">
        <v>108</v>
      </c>
      <c r="D48" s="41">
        <f>C44*C45+E44*E45+F44*F45</f>
        <v>0.93003496503496508</v>
      </c>
    </row>
    <row r="50" spans="1:11" x14ac:dyDescent="0.25">
      <c r="A50" s="17"/>
    </row>
    <row r="51" spans="1:11" x14ac:dyDescent="0.25">
      <c r="A51" s="2" t="s">
        <v>33</v>
      </c>
    </row>
    <row r="52" spans="1:11" x14ac:dyDescent="0.25">
      <c r="A52" s="18" t="s">
        <v>34</v>
      </c>
      <c r="B52" s="18" t="s">
        <v>35</v>
      </c>
      <c r="C52" s="18" t="s">
        <v>36</v>
      </c>
      <c r="D52" s="18" t="s">
        <v>37</v>
      </c>
      <c r="E52" s="18" t="s">
        <v>38</v>
      </c>
      <c r="F52" s="18" t="s">
        <v>39</v>
      </c>
      <c r="G52" s="18" t="s">
        <v>40</v>
      </c>
      <c r="H52" s="5" t="s">
        <v>41</v>
      </c>
      <c r="I52" s="5" t="s">
        <v>42</v>
      </c>
    </row>
    <row r="53" spans="1:11" ht="45" x14ac:dyDescent="0.25">
      <c r="A53" s="11" t="s">
        <v>43</v>
      </c>
      <c r="B53" s="5">
        <v>3462</v>
      </c>
      <c r="C53" s="19" t="s">
        <v>44</v>
      </c>
      <c r="D53" s="20">
        <v>3</v>
      </c>
      <c r="E53" s="5" t="s">
        <v>45</v>
      </c>
      <c r="F53" s="5" t="s">
        <v>46</v>
      </c>
      <c r="G53" s="5" t="s">
        <v>67</v>
      </c>
      <c r="H53" s="37">
        <v>4.16</v>
      </c>
      <c r="I53" s="30">
        <v>3</v>
      </c>
      <c r="J53" s="12" t="s">
        <v>66</v>
      </c>
    </row>
    <row r="54" spans="1:11" ht="45" x14ac:dyDescent="0.25">
      <c r="A54" s="11" t="s">
        <v>48</v>
      </c>
      <c r="B54" s="5">
        <v>3463</v>
      </c>
      <c r="C54" s="19" t="s">
        <v>49</v>
      </c>
      <c r="D54" s="20">
        <v>3</v>
      </c>
      <c r="E54" s="5" t="s">
        <v>50</v>
      </c>
      <c r="F54" s="5" t="s">
        <v>46</v>
      </c>
      <c r="G54" s="5" t="s">
        <v>67</v>
      </c>
      <c r="H54" s="37">
        <v>6.46</v>
      </c>
      <c r="I54" s="30">
        <v>3</v>
      </c>
      <c r="J54" s="12" t="s">
        <v>66</v>
      </c>
    </row>
    <row r="55" spans="1:11" ht="45" x14ac:dyDescent="0.25">
      <c r="A55" s="11" t="s">
        <v>51</v>
      </c>
      <c r="B55" s="5">
        <v>3464</v>
      </c>
      <c r="C55" s="19" t="s">
        <v>52</v>
      </c>
      <c r="D55" s="20">
        <v>2</v>
      </c>
      <c r="E55" s="5" t="s">
        <v>53</v>
      </c>
      <c r="F55" s="5" t="s">
        <v>46</v>
      </c>
      <c r="G55" s="5" t="s">
        <v>67</v>
      </c>
      <c r="H55" s="21">
        <v>3.71</v>
      </c>
      <c r="I55" s="23">
        <v>2</v>
      </c>
      <c r="J55" s="12" t="s">
        <v>66</v>
      </c>
    </row>
    <row r="56" spans="1:11" ht="45" x14ac:dyDescent="0.25">
      <c r="A56" s="11" t="s">
        <v>54</v>
      </c>
      <c r="B56" s="5">
        <v>3465</v>
      </c>
      <c r="C56" s="19" t="s">
        <v>55</v>
      </c>
      <c r="D56" s="20">
        <v>2</v>
      </c>
      <c r="E56" s="5" t="s">
        <v>56</v>
      </c>
      <c r="F56" s="5" t="s">
        <v>46</v>
      </c>
      <c r="G56" s="5" t="s">
        <v>67</v>
      </c>
      <c r="H56" s="21">
        <v>2.27</v>
      </c>
      <c r="I56" s="23">
        <v>2</v>
      </c>
      <c r="J56" s="12" t="s">
        <v>66</v>
      </c>
    </row>
    <row r="57" spans="1:11" x14ac:dyDescent="0.25">
      <c r="A57" s="11" t="s">
        <v>57</v>
      </c>
      <c r="B57" s="5">
        <v>7913</v>
      </c>
      <c r="C57" t="s">
        <v>68</v>
      </c>
      <c r="D57" s="20">
        <v>1</v>
      </c>
      <c r="E57" s="5" t="s">
        <v>56</v>
      </c>
      <c r="F57" s="5" t="s">
        <v>69</v>
      </c>
      <c r="G57" s="5" t="s">
        <v>47</v>
      </c>
      <c r="H57" s="35">
        <v>1.64</v>
      </c>
      <c r="I57" s="36">
        <v>1</v>
      </c>
    </row>
    <row r="58" spans="1:11" x14ac:dyDescent="0.25">
      <c r="A58" s="11" t="s">
        <v>58</v>
      </c>
      <c r="B58" s="5">
        <v>7910</v>
      </c>
      <c r="C58" s="19" t="s">
        <v>70</v>
      </c>
      <c r="D58" s="20">
        <v>2</v>
      </c>
      <c r="E58" s="5" t="s">
        <v>53</v>
      </c>
      <c r="F58" s="5" t="s">
        <v>69</v>
      </c>
      <c r="G58" s="5" t="s">
        <v>47</v>
      </c>
      <c r="H58" s="35">
        <v>2.2799999999999998</v>
      </c>
      <c r="I58" s="36">
        <v>1</v>
      </c>
      <c r="J58" s="59" t="s">
        <v>130</v>
      </c>
    </row>
    <row r="59" spans="1:11" ht="45" x14ac:dyDescent="0.25">
      <c r="A59" s="11" t="s">
        <v>59</v>
      </c>
      <c r="B59" s="5">
        <v>7946</v>
      </c>
      <c r="C59" s="19" t="s">
        <v>76</v>
      </c>
      <c r="D59" s="20">
        <v>2</v>
      </c>
      <c r="E59" s="5" t="s">
        <v>77</v>
      </c>
      <c r="F59" s="5" t="s">
        <v>69</v>
      </c>
      <c r="G59" s="5" t="s">
        <v>47</v>
      </c>
      <c r="H59" s="21">
        <v>2.44</v>
      </c>
      <c r="I59" s="23">
        <v>2</v>
      </c>
      <c r="J59" s="12" t="s">
        <v>82</v>
      </c>
      <c r="K59" s="5" t="s">
        <v>94</v>
      </c>
    </row>
    <row r="60" spans="1:11" ht="45" x14ac:dyDescent="0.25">
      <c r="A60" s="11" t="s">
        <v>60</v>
      </c>
      <c r="B60" s="5">
        <v>7947</v>
      </c>
      <c r="C60" s="19" t="s">
        <v>128</v>
      </c>
      <c r="D60" s="20">
        <v>2</v>
      </c>
      <c r="E60" t="s">
        <v>74</v>
      </c>
      <c r="F60" s="5" t="s">
        <v>69</v>
      </c>
      <c r="G60" s="5" t="s">
        <v>47</v>
      </c>
      <c r="H60" s="21">
        <v>2.36</v>
      </c>
      <c r="I60" s="23">
        <v>2</v>
      </c>
      <c r="J60" s="12" t="s">
        <v>82</v>
      </c>
      <c r="K60" s="5" t="s">
        <v>95</v>
      </c>
    </row>
    <row r="61" spans="1:11" ht="57" x14ac:dyDescent="0.25">
      <c r="A61" s="11" t="s">
        <v>61</v>
      </c>
      <c r="B61" s="5">
        <v>7973</v>
      </c>
      <c r="C61" s="19" t="s">
        <v>129</v>
      </c>
      <c r="D61" s="20">
        <v>3</v>
      </c>
      <c r="E61" s="61" t="s">
        <v>137</v>
      </c>
      <c r="F61" s="5" t="s">
        <v>69</v>
      </c>
      <c r="G61" s="5" t="s">
        <v>47</v>
      </c>
      <c r="H61" s="37">
        <v>4.24</v>
      </c>
      <c r="I61" s="30">
        <v>3</v>
      </c>
      <c r="J61" s="12"/>
      <c r="K61" s="5"/>
    </row>
    <row r="62" spans="1:11" ht="45" x14ac:dyDescent="0.25">
      <c r="A62" s="11" t="s">
        <v>71</v>
      </c>
      <c r="B62" s="5">
        <v>7974</v>
      </c>
      <c r="C62" s="19" t="s">
        <v>131</v>
      </c>
      <c r="D62" s="20">
        <v>2</v>
      </c>
      <c r="E62" s="5" t="s">
        <v>53</v>
      </c>
      <c r="F62" s="5" t="s">
        <v>69</v>
      </c>
      <c r="G62" s="5" t="s">
        <v>47</v>
      </c>
      <c r="H62" s="21">
        <v>2.5299999999999998</v>
      </c>
      <c r="I62" s="23">
        <v>2</v>
      </c>
      <c r="J62" s="12" t="s">
        <v>82</v>
      </c>
      <c r="K62" s="5" t="s">
        <v>97</v>
      </c>
    </row>
    <row r="63" spans="1:11" x14ac:dyDescent="0.25">
      <c r="I63" s="24">
        <f>SUM(H53:H62)</f>
        <v>32.090000000000003</v>
      </c>
    </row>
    <row r="64" spans="1:11" x14ac:dyDescent="0.25">
      <c r="C64" s="45" t="s">
        <v>123</v>
      </c>
      <c r="D64" s="41">
        <f>I63</f>
        <v>32.090000000000003</v>
      </c>
    </row>
    <row r="66" spans="3:6" x14ac:dyDescent="0.25">
      <c r="C66" s="45" t="s">
        <v>62</v>
      </c>
      <c r="D66" s="49"/>
      <c r="E66" s="45" t="s">
        <v>90</v>
      </c>
      <c r="F66" s="50" t="s">
        <v>110</v>
      </c>
    </row>
    <row r="67" spans="3:6" x14ac:dyDescent="0.25">
      <c r="C67" s="47" t="s">
        <v>112</v>
      </c>
      <c r="D67" s="54">
        <f>E67</f>
        <v>3</v>
      </c>
      <c r="E67" s="2">
        <v>3</v>
      </c>
      <c r="F67" s="51">
        <f>H58+H57</f>
        <v>3.92</v>
      </c>
    </row>
    <row r="68" spans="3:6" x14ac:dyDescent="0.25">
      <c r="C68" s="45" t="s">
        <v>113</v>
      </c>
      <c r="D68" s="55">
        <f>E68</f>
        <v>7</v>
      </c>
      <c r="E68" s="2">
        <v>7</v>
      </c>
      <c r="F68" s="51">
        <f>H55+H56+H59+H60+H62</f>
        <v>13.309999999999999</v>
      </c>
    </row>
    <row r="69" spans="3:6" x14ac:dyDescent="0.25">
      <c r="C69" s="48" t="s">
        <v>114</v>
      </c>
      <c r="D69" s="56">
        <f>F69</f>
        <v>14.860000000000001</v>
      </c>
      <c r="E69" s="2">
        <v>24</v>
      </c>
      <c r="F69" s="51">
        <f>H53+H54+H61</f>
        <v>14.860000000000001</v>
      </c>
    </row>
    <row r="70" spans="3:6" x14ac:dyDescent="0.25">
      <c r="F70" s="58">
        <f>SUM(F67:F69)</f>
        <v>32.089999999999996</v>
      </c>
    </row>
    <row r="71" spans="3:6" x14ac:dyDescent="0.25">
      <c r="C71" s="45" t="s">
        <v>63</v>
      </c>
      <c r="D71" s="2"/>
    </row>
    <row r="72" spans="3:6" x14ac:dyDescent="0.25">
      <c r="C72" s="46" t="s">
        <v>111</v>
      </c>
      <c r="D72" s="22">
        <f>SUM(D67:D69)</f>
        <v>24.86</v>
      </c>
    </row>
    <row r="74" spans="3:6" x14ac:dyDescent="0.25">
      <c r="C74" s="17" t="s">
        <v>64</v>
      </c>
      <c r="D74" s="17"/>
    </row>
    <row r="75" spans="3:6" x14ac:dyDescent="0.25">
      <c r="C75" s="22" t="s">
        <v>17</v>
      </c>
      <c r="D75" s="22"/>
    </row>
    <row r="76" spans="3:6" x14ac:dyDescent="0.25">
      <c r="C76" s="2" t="s">
        <v>18</v>
      </c>
      <c r="D76" s="2"/>
    </row>
    <row r="77" spans="3:6" x14ac:dyDescent="0.25">
      <c r="C77" s="46" t="s">
        <v>141</v>
      </c>
      <c r="D77" s="52">
        <f>D72*D18*D15</f>
        <v>22.273722610526317</v>
      </c>
      <c r="E77" s="53" t="s">
        <v>98</v>
      </c>
    </row>
    <row r="79" spans="3:6" x14ac:dyDescent="0.25">
      <c r="C79" s="2" t="s">
        <v>19</v>
      </c>
      <c r="D79" s="2"/>
    </row>
    <row r="81" spans="3:5" x14ac:dyDescent="0.25">
      <c r="C81" s="22" t="s">
        <v>20</v>
      </c>
      <c r="D81" s="22" t="s">
        <v>115</v>
      </c>
    </row>
    <row r="82" spans="3:5" x14ac:dyDescent="0.25">
      <c r="C82" s="2" t="s">
        <v>116</v>
      </c>
      <c r="D82" s="46">
        <v>2</v>
      </c>
    </row>
    <row r="83" spans="3:5" x14ac:dyDescent="0.25">
      <c r="C83" s="2" t="s">
        <v>117</v>
      </c>
      <c r="D83" s="40">
        <v>5</v>
      </c>
    </row>
    <row r="84" spans="3:5" x14ac:dyDescent="0.25">
      <c r="C84" s="2" t="s">
        <v>118</v>
      </c>
      <c r="D84" s="40">
        <v>3</v>
      </c>
    </row>
    <row r="86" spans="3:5" x14ac:dyDescent="0.25">
      <c r="C86" s="2" t="s">
        <v>21</v>
      </c>
      <c r="D86" s="2"/>
    </row>
    <row r="88" spans="3:5" x14ac:dyDescent="0.25">
      <c r="C88" s="22" t="s">
        <v>22</v>
      </c>
      <c r="D88" s="22"/>
    </row>
    <row r="89" spans="3:5" x14ac:dyDescent="0.25">
      <c r="C89" s="2" t="s">
        <v>120</v>
      </c>
      <c r="D89" s="2">
        <f>D7</f>
        <v>572</v>
      </c>
      <c r="E89" t="s">
        <v>119</v>
      </c>
    </row>
    <row r="90" spans="3:5" x14ac:dyDescent="0.25">
      <c r="C90" s="2" t="s">
        <v>26</v>
      </c>
      <c r="D90" s="2"/>
    </row>
    <row r="91" spans="3:5" x14ac:dyDescent="0.25">
      <c r="C91" s="2" t="s">
        <v>121</v>
      </c>
      <c r="D91" s="2">
        <v>11</v>
      </c>
      <c r="E91" t="s">
        <v>122</v>
      </c>
    </row>
    <row r="93" spans="3:5" x14ac:dyDescent="0.25">
      <c r="C93" s="2" t="s">
        <v>23</v>
      </c>
      <c r="D93" s="2"/>
    </row>
    <row r="94" spans="3:5" x14ac:dyDescent="0.25">
      <c r="C94" s="2" t="s">
        <v>24</v>
      </c>
      <c r="D94" s="2"/>
    </row>
    <row r="96" spans="3:5" x14ac:dyDescent="0.25">
      <c r="C96" s="22" t="s">
        <v>25</v>
      </c>
      <c r="D96" s="22"/>
    </row>
  </sheetData>
  <mergeCells count="9">
    <mergeCell ref="A35:A36"/>
    <mergeCell ref="B35:B36"/>
    <mergeCell ref="A37:A38"/>
    <mergeCell ref="B37:B38"/>
    <mergeCell ref="E23:E30"/>
    <mergeCell ref="A25:A27"/>
    <mergeCell ref="B25:B27"/>
    <mergeCell ref="A28:A30"/>
    <mergeCell ref="B28:B30"/>
  </mergeCells>
  <phoneticPr fontId="8" type="noConversion"/>
  <hyperlinks>
    <hyperlink ref="C53" r:id="rId1" display="http://velotrex.ru/trackview.php?file=3462"/>
    <hyperlink ref="C54" r:id="rId2" display="http://velotrex.ru/trackview.php?file=3463"/>
    <hyperlink ref="C55" r:id="rId3" display="http://velotrex.ru/trackview.php?file=3464"/>
    <hyperlink ref="C56" r:id="rId4" display="http://velotrex.ru/trackview.php?file=3465"/>
    <hyperlink ref="C74" r:id="rId5" location="oglavlenie" tooltip="К оглавлению" display="http://velotrex.ru/report.php?id=125 - oglavlenie"/>
    <hyperlink ref="C59" r:id="rId6" display="http://velotrex.ru/trackview.php?file=5142"/>
    <hyperlink ref="C61" r:id="rId7" display="http://velotrex.ru/trackview.php?file=7973"/>
    <hyperlink ref="F3" r:id="rId8" location="m=10/50.67906/86.30447&amp;l=O&amp;nktl=BOewW5co2VIPjA6FW3_6e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tabSelected="1" topLeftCell="A55" workbookViewId="0">
      <selection activeCell="G61" sqref="G61"/>
    </sheetView>
  </sheetViews>
  <sheetFormatPr defaultRowHeight="15" x14ac:dyDescent="0.25"/>
  <cols>
    <col min="2" max="2" width="11.85546875" customWidth="1"/>
    <col min="3" max="3" width="40.140625" customWidth="1"/>
    <col min="4" max="4" width="8.28515625" customWidth="1"/>
    <col min="5" max="5" width="42.28515625" customWidth="1"/>
    <col min="6" max="6" width="26" customWidth="1"/>
    <col min="7" max="7" width="19.28515625" customWidth="1"/>
    <col min="8" max="8" width="18.7109375" customWidth="1"/>
    <col min="9" max="9" width="14.7109375" customWidth="1"/>
    <col min="10" max="10" width="43" customWidth="1"/>
    <col min="11" max="11" width="48.140625" customWidth="1"/>
  </cols>
  <sheetData>
    <row r="1" spans="3:4" ht="15.75" x14ac:dyDescent="0.25">
      <c r="C1" s="3" t="s">
        <v>7</v>
      </c>
      <c r="D1" s="3"/>
    </row>
    <row r="2" spans="3:4" x14ac:dyDescent="0.25">
      <c r="C2" s="2" t="s">
        <v>0</v>
      </c>
      <c r="D2" s="2"/>
    </row>
    <row r="3" spans="3:4" x14ac:dyDescent="0.25">
      <c r="C3" s="42" t="s">
        <v>108</v>
      </c>
      <c r="D3" s="43">
        <f>D48</f>
        <v>0.93083892617449671</v>
      </c>
    </row>
    <row r="4" spans="3:4" x14ac:dyDescent="0.25">
      <c r="C4" s="2" t="s">
        <v>1</v>
      </c>
      <c r="D4" s="2"/>
    </row>
    <row r="5" spans="3:4" x14ac:dyDescent="0.25">
      <c r="C5" s="40" t="s">
        <v>102</v>
      </c>
      <c r="D5" s="1">
        <v>1</v>
      </c>
    </row>
    <row r="6" spans="3:4" x14ac:dyDescent="0.25">
      <c r="C6" s="2" t="s">
        <v>2</v>
      </c>
      <c r="D6" s="2"/>
    </row>
    <row r="7" spans="3:4" x14ac:dyDescent="0.25">
      <c r="C7" s="40" t="s">
        <v>101</v>
      </c>
      <c r="D7" s="1">
        <v>596</v>
      </c>
    </row>
    <row r="8" spans="3:4" x14ac:dyDescent="0.25">
      <c r="C8" s="2" t="s">
        <v>3</v>
      </c>
      <c r="D8" s="2"/>
    </row>
    <row r="9" spans="3:4" x14ac:dyDescent="0.25">
      <c r="C9" s="40" t="s">
        <v>103</v>
      </c>
      <c r="D9" s="1">
        <v>10</v>
      </c>
    </row>
    <row r="10" spans="3:4" x14ac:dyDescent="0.25">
      <c r="C10" s="2" t="s">
        <v>4</v>
      </c>
      <c r="D10" s="2"/>
    </row>
    <row r="11" spans="3:4" x14ac:dyDescent="0.25">
      <c r="C11" s="40" t="s">
        <v>104</v>
      </c>
      <c r="D11" s="1">
        <v>500</v>
      </c>
    </row>
    <row r="12" spans="3:4" x14ac:dyDescent="0.25">
      <c r="C12" s="2" t="s">
        <v>5</v>
      </c>
      <c r="D12" s="2"/>
    </row>
    <row r="13" spans="3:4" x14ac:dyDescent="0.25">
      <c r="C13" s="40" t="s">
        <v>105</v>
      </c>
      <c r="D13" s="1">
        <v>10</v>
      </c>
    </row>
    <row r="14" spans="3:4" x14ac:dyDescent="0.25">
      <c r="C14" s="2" t="s">
        <v>6</v>
      </c>
      <c r="D14" s="2"/>
    </row>
    <row r="15" spans="3:4" x14ac:dyDescent="0.25">
      <c r="C15" s="40" t="s">
        <v>106</v>
      </c>
      <c r="D15" s="41">
        <f>(D3*D7*D13)/(D11*D9)</f>
        <v>1.1095600000000003</v>
      </c>
    </row>
    <row r="18" spans="1:5" ht="15.75" x14ac:dyDescent="0.25">
      <c r="C18" s="44" t="s">
        <v>109</v>
      </c>
      <c r="D18" s="3">
        <v>0.8</v>
      </c>
    </row>
    <row r="21" spans="1:5" x14ac:dyDescent="0.25">
      <c r="C21" s="2" t="s">
        <v>8</v>
      </c>
      <c r="D21" s="2"/>
    </row>
    <row r="22" spans="1:5" x14ac:dyDescent="0.25">
      <c r="A22" s="4" t="s">
        <v>9</v>
      </c>
      <c r="B22" s="4" t="s">
        <v>10</v>
      </c>
      <c r="C22" s="4" t="s">
        <v>11</v>
      </c>
      <c r="D22" s="5"/>
    </row>
    <row r="23" spans="1:5" ht="57" customHeight="1" x14ac:dyDescent="0.25">
      <c r="A23" s="4">
        <v>1</v>
      </c>
      <c r="B23" s="9">
        <v>45496</v>
      </c>
      <c r="C23" s="75" t="s">
        <v>65</v>
      </c>
      <c r="D23" s="5"/>
      <c r="E23" s="66" t="s">
        <v>66</v>
      </c>
    </row>
    <row r="24" spans="1:5" x14ac:dyDescent="0.25">
      <c r="A24" s="4">
        <v>2</v>
      </c>
      <c r="B24" s="9">
        <v>45497</v>
      </c>
      <c r="C24" s="13" t="s">
        <v>140</v>
      </c>
      <c r="D24" s="5"/>
      <c r="E24" s="66"/>
    </row>
    <row r="25" spans="1:5" ht="15" customHeight="1" x14ac:dyDescent="0.25">
      <c r="A25" s="67">
        <v>3</v>
      </c>
      <c r="B25" s="70">
        <v>45498</v>
      </c>
      <c r="C25" s="16" t="s">
        <v>27</v>
      </c>
      <c r="D25" s="25"/>
      <c r="E25" s="66"/>
    </row>
    <row r="26" spans="1:5" x14ac:dyDescent="0.25">
      <c r="A26" s="68"/>
      <c r="B26" s="71"/>
      <c r="C26" s="8" t="s">
        <v>28</v>
      </c>
      <c r="D26" s="25"/>
      <c r="E26" s="66"/>
    </row>
    <row r="27" spans="1:5" x14ac:dyDescent="0.25">
      <c r="A27" s="69"/>
      <c r="B27" s="72"/>
      <c r="C27" s="14" t="s">
        <v>29</v>
      </c>
      <c r="D27" s="25"/>
      <c r="E27" s="66"/>
    </row>
    <row r="28" spans="1:5" ht="15" customHeight="1" x14ac:dyDescent="0.25">
      <c r="A28" s="67">
        <v>4</v>
      </c>
      <c r="B28" s="70">
        <v>45499</v>
      </c>
      <c r="C28" s="16" t="s">
        <v>30</v>
      </c>
      <c r="D28" s="25"/>
      <c r="E28" s="66"/>
    </row>
    <row r="29" spans="1:5" x14ac:dyDescent="0.25">
      <c r="A29" s="68"/>
      <c r="B29" s="71"/>
      <c r="C29" s="8" t="s">
        <v>31</v>
      </c>
      <c r="D29" s="25"/>
      <c r="E29" s="66"/>
    </row>
    <row r="30" spans="1:5" x14ac:dyDescent="0.25">
      <c r="A30" s="69"/>
      <c r="B30" s="72"/>
      <c r="C30" s="14" t="s">
        <v>32</v>
      </c>
      <c r="D30" s="25"/>
      <c r="E30" s="66"/>
    </row>
    <row r="31" spans="1:5" x14ac:dyDescent="0.25">
      <c r="A31" s="6">
        <v>5</v>
      </c>
      <c r="B31" s="7">
        <v>45500</v>
      </c>
      <c r="C31" s="6" t="s">
        <v>65</v>
      </c>
      <c r="D31" s="5"/>
    </row>
    <row r="32" spans="1:5" x14ac:dyDescent="0.25">
      <c r="A32" s="6">
        <v>6</v>
      </c>
      <c r="B32" s="7">
        <v>45501</v>
      </c>
      <c r="C32" s="27" t="s">
        <v>83</v>
      </c>
      <c r="D32" s="5"/>
    </row>
    <row r="33" spans="1:7" x14ac:dyDescent="0.25">
      <c r="A33" s="6">
        <v>7</v>
      </c>
      <c r="B33" s="7">
        <v>45502</v>
      </c>
      <c r="C33" s="27" t="s">
        <v>84</v>
      </c>
      <c r="D33" s="5"/>
    </row>
    <row r="34" spans="1:7" x14ac:dyDescent="0.25">
      <c r="A34" s="6">
        <v>8</v>
      </c>
      <c r="B34" s="7">
        <v>45503</v>
      </c>
      <c r="C34" s="27" t="s">
        <v>86</v>
      </c>
      <c r="D34" s="5"/>
    </row>
    <row r="35" spans="1:7" x14ac:dyDescent="0.25">
      <c r="A35" s="64">
        <v>9</v>
      </c>
      <c r="B35" s="65">
        <v>45504</v>
      </c>
      <c r="C35" s="30" t="s">
        <v>99</v>
      </c>
      <c r="D35" s="5"/>
      <c r="E35" s="73" t="s">
        <v>89</v>
      </c>
    </row>
    <row r="36" spans="1:7" x14ac:dyDescent="0.25">
      <c r="A36" s="64"/>
      <c r="B36" s="65"/>
      <c r="C36" s="23" t="s">
        <v>87</v>
      </c>
      <c r="D36" s="5"/>
      <c r="E36" s="74"/>
    </row>
    <row r="37" spans="1:7" ht="18" customHeight="1" x14ac:dyDescent="0.25">
      <c r="A37" s="28">
        <v>10</v>
      </c>
      <c r="B37" s="29">
        <v>45505</v>
      </c>
      <c r="C37" s="23" t="s">
        <v>88</v>
      </c>
      <c r="D37" s="5"/>
      <c r="E37" s="74"/>
    </row>
    <row r="38" spans="1:7" ht="18" customHeight="1" x14ac:dyDescent="0.25">
      <c r="A38" s="64">
        <v>11</v>
      </c>
      <c r="B38" s="65">
        <v>45506</v>
      </c>
      <c r="C38" s="31" t="s">
        <v>132</v>
      </c>
      <c r="D38" s="5"/>
      <c r="E38" s="74"/>
    </row>
    <row r="39" spans="1:7" ht="18" customHeight="1" x14ac:dyDescent="0.25">
      <c r="A39" s="64"/>
      <c r="B39" s="65"/>
      <c r="C39" s="23" t="s">
        <v>100</v>
      </c>
      <c r="D39" s="5"/>
      <c r="E39" s="74"/>
    </row>
    <row r="41" spans="1:7" x14ac:dyDescent="0.25">
      <c r="A41" s="2" t="s">
        <v>12</v>
      </c>
      <c r="B41" s="2"/>
    </row>
    <row r="42" spans="1:7" ht="28.5" x14ac:dyDescent="0.25">
      <c r="C42" s="4" t="s">
        <v>13</v>
      </c>
      <c r="D42" s="4"/>
      <c r="E42" s="4" t="s">
        <v>14</v>
      </c>
      <c r="F42" s="4" t="s">
        <v>15</v>
      </c>
      <c r="G42" s="4" t="s">
        <v>16</v>
      </c>
    </row>
    <row r="43" spans="1:7" x14ac:dyDescent="0.25">
      <c r="B43" s="38">
        <f>SUM(C43:F43)</f>
        <v>596</v>
      </c>
      <c r="C43" s="32">
        <f>5.6+62.2+79.5+70+73+14+19</f>
        <v>323.3</v>
      </c>
      <c r="D43" s="15"/>
      <c r="E43" s="33">
        <f>7.3+20.2+51+39+38</f>
        <v>155.5</v>
      </c>
      <c r="F43" s="34">
        <f>2+68+46.5+0.7</f>
        <v>117.2</v>
      </c>
      <c r="G43" s="10"/>
    </row>
    <row r="44" spans="1:7" x14ac:dyDescent="0.25">
      <c r="B44" t="s">
        <v>92</v>
      </c>
      <c r="C44" s="38">
        <v>0.8</v>
      </c>
      <c r="D44" s="38"/>
      <c r="E44" s="38">
        <v>1</v>
      </c>
      <c r="F44" s="38">
        <v>1.2</v>
      </c>
    </row>
    <row r="45" spans="1:7" x14ac:dyDescent="0.25">
      <c r="B45" t="s">
        <v>93</v>
      </c>
      <c r="C45" s="39">
        <f>C43/B43</f>
        <v>0.54244966442953024</v>
      </c>
      <c r="E45" s="39">
        <f>E43/B43</f>
        <v>0.26090604026845637</v>
      </c>
      <c r="F45" s="39">
        <f>F43/B43</f>
        <v>0.19664429530201344</v>
      </c>
    </row>
    <row r="46" spans="1:7" x14ac:dyDescent="0.25">
      <c r="C46" s="39"/>
    </row>
    <row r="47" spans="1:7" x14ac:dyDescent="0.25">
      <c r="B47" s="1"/>
      <c r="C47" s="40" t="s">
        <v>107</v>
      </c>
      <c r="D47" s="1">
        <f>D7</f>
        <v>596</v>
      </c>
    </row>
    <row r="48" spans="1:7" x14ac:dyDescent="0.25">
      <c r="B48" s="1"/>
      <c r="C48" s="40" t="s">
        <v>108</v>
      </c>
      <c r="D48" s="41">
        <f>C44*C45+E44*E45+F44*F45</f>
        <v>0.93083892617449671</v>
      </c>
    </row>
    <row r="50" spans="1:11" x14ac:dyDescent="0.25">
      <c r="A50" s="17"/>
    </row>
    <row r="51" spans="1:11" x14ac:dyDescent="0.25">
      <c r="A51" s="2" t="s">
        <v>33</v>
      </c>
    </row>
    <row r="52" spans="1:11" x14ac:dyDescent="0.25">
      <c r="A52" s="18" t="s">
        <v>34</v>
      </c>
      <c r="B52" s="18" t="s">
        <v>35</v>
      </c>
      <c r="C52" s="18" t="s">
        <v>36</v>
      </c>
      <c r="D52" s="18" t="s">
        <v>37</v>
      </c>
      <c r="E52" s="18" t="s">
        <v>38</v>
      </c>
      <c r="F52" s="18" t="s">
        <v>39</v>
      </c>
      <c r="G52" s="18" t="s">
        <v>40</v>
      </c>
      <c r="H52" s="5" t="s">
        <v>41</v>
      </c>
      <c r="I52" s="5" t="s">
        <v>42</v>
      </c>
    </row>
    <row r="53" spans="1:11" ht="45" x14ac:dyDescent="0.25">
      <c r="A53" s="11" t="s">
        <v>43</v>
      </c>
      <c r="B53" s="5">
        <v>3462</v>
      </c>
      <c r="C53" s="19" t="s">
        <v>44</v>
      </c>
      <c r="D53" s="20">
        <v>3</v>
      </c>
      <c r="E53" s="5" t="s">
        <v>45</v>
      </c>
      <c r="F53" s="5" t="s">
        <v>46</v>
      </c>
      <c r="G53" s="5" t="s">
        <v>67</v>
      </c>
      <c r="H53" s="37">
        <v>4.16</v>
      </c>
      <c r="I53" s="30">
        <v>3</v>
      </c>
      <c r="J53" s="12" t="s">
        <v>66</v>
      </c>
    </row>
    <row r="54" spans="1:11" ht="45" x14ac:dyDescent="0.25">
      <c r="A54" s="11" t="s">
        <v>48</v>
      </c>
      <c r="B54" s="5">
        <v>3463</v>
      </c>
      <c r="C54" s="19" t="s">
        <v>49</v>
      </c>
      <c r="D54" s="20">
        <v>3</v>
      </c>
      <c r="E54" s="5" t="s">
        <v>50</v>
      </c>
      <c r="F54" s="5" t="s">
        <v>46</v>
      </c>
      <c r="G54" s="5" t="s">
        <v>67</v>
      </c>
      <c r="H54" s="37">
        <v>6.46</v>
      </c>
      <c r="I54" s="30">
        <v>3</v>
      </c>
      <c r="J54" s="12" t="s">
        <v>66</v>
      </c>
    </row>
    <row r="55" spans="1:11" ht="45" x14ac:dyDescent="0.25">
      <c r="A55" s="11" t="s">
        <v>51</v>
      </c>
      <c r="B55" s="5">
        <v>3464</v>
      </c>
      <c r="C55" s="19" t="s">
        <v>52</v>
      </c>
      <c r="D55" s="20">
        <v>2</v>
      </c>
      <c r="E55" s="5" t="s">
        <v>53</v>
      </c>
      <c r="F55" s="5" t="s">
        <v>46</v>
      </c>
      <c r="G55" s="5" t="s">
        <v>67</v>
      </c>
      <c r="H55" s="21">
        <v>3.71</v>
      </c>
      <c r="I55" s="23">
        <v>2</v>
      </c>
      <c r="J55" s="12" t="s">
        <v>66</v>
      </c>
    </row>
    <row r="56" spans="1:11" ht="45" x14ac:dyDescent="0.25">
      <c r="A56" s="11" t="s">
        <v>54</v>
      </c>
      <c r="B56" s="5">
        <v>3465</v>
      </c>
      <c r="C56" s="19" t="s">
        <v>55</v>
      </c>
      <c r="D56" s="20">
        <v>2</v>
      </c>
      <c r="E56" s="5" t="s">
        <v>56</v>
      </c>
      <c r="F56" s="5" t="s">
        <v>46</v>
      </c>
      <c r="G56" s="5" t="s">
        <v>67</v>
      </c>
      <c r="H56" s="21">
        <v>2.27</v>
      </c>
      <c r="I56" s="23">
        <v>2</v>
      </c>
      <c r="J56" s="12" t="s">
        <v>66</v>
      </c>
    </row>
    <row r="57" spans="1:11" x14ac:dyDescent="0.25">
      <c r="A57" s="11" t="s">
        <v>57</v>
      </c>
      <c r="B57" s="5">
        <v>7913</v>
      </c>
      <c r="C57" t="s">
        <v>68</v>
      </c>
      <c r="D57" s="20">
        <v>1</v>
      </c>
      <c r="E57" s="5" t="s">
        <v>56</v>
      </c>
      <c r="F57" s="5" t="s">
        <v>69</v>
      </c>
      <c r="G57" s="5" t="s">
        <v>47</v>
      </c>
      <c r="H57" s="35">
        <v>1.64</v>
      </c>
      <c r="I57" s="36">
        <v>1</v>
      </c>
    </row>
    <row r="58" spans="1:11" x14ac:dyDescent="0.25">
      <c r="A58" s="11" t="s">
        <v>58</v>
      </c>
      <c r="B58" s="5">
        <v>7910</v>
      </c>
      <c r="C58" s="19" t="s">
        <v>70</v>
      </c>
      <c r="D58" s="20">
        <v>2</v>
      </c>
      <c r="E58" s="5" t="s">
        <v>53</v>
      </c>
      <c r="F58" s="5" t="s">
        <v>69</v>
      </c>
      <c r="G58" s="5" t="s">
        <v>47</v>
      </c>
      <c r="H58" s="35">
        <v>2.2799999999999998</v>
      </c>
      <c r="I58" s="36">
        <v>2</v>
      </c>
      <c r="J58" s="59" t="s">
        <v>130</v>
      </c>
    </row>
    <row r="59" spans="1:11" ht="45" x14ac:dyDescent="0.25">
      <c r="A59" s="11" t="s">
        <v>59</v>
      </c>
      <c r="B59" s="5">
        <v>7946</v>
      </c>
      <c r="C59" s="19" t="s">
        <v>76</v>
      </c>
      <c r="D59" s="20">
        <v>2</v>
      </c>
      <c r="E59" s="5" t="s">
        <v>77</v>
      </c>
      <c r="F59" s="5" t="s">
        <v>69</v>
      </c>
      <c r="G59" s="5" t="s">
        <v>47</v>
      </c>
      <c r="H59" s="21">
        <v>2.09</v>
      </c>
      <c r="I59" s="23">
        <v>2</v>
      </c>
      <c r="J59" s="12" t="s">
        <v>82</v>
      </c>
      <c r="K59" s="5" t="s">
        <v>94</v>
      </c>
    </row>
    <row r="60" spans="1:11" ht="45" x14ac:dyDescent="0.25">
      <c r="A60" s="11" t="s">
        <v>60</v>
      </c>
      <c r="B60" s="5">
        <v>7947</v>
      </c>
      <c r="C60" s="19" t="s">
        <v>128</v>
      </c>
      <c r="D60" s="20">
        <v>2</v>
      </c>
      <c r="E60" t="s">
        <v>74</v>
      </c>
      <c r="F60" s="5" t="s">
        <v>69</v>
      </c>
      <c r="G60" s="5" t="s">
        <v>47</v>
      </c>
      <c r="H60" s="21">
        <v>2.36</v>
      </c>
      <c r="I60" s="23">
        <v>2</v>
      </c>
      <c r="J60" s="12" t="s">
        <v>82</v>
      </c>
      <c r="K60" s="5" t="s">
        <v>95</v>
      </c>
    </row>
    <row r="61" spans="1:11" ht="60" x14ac:dyDescent="0.25">
      <c r="A61" s="11" t="s">
        <v>61</v>
      </c>
      <c r="B61" s="5" t="s">
        <v>133</v>
      </c>
      <c r="C61" s="60" t="s">
        <v>136</v>
      </c>
      <c r="D61" s="20">
        <v>3</v>
      </c>
      <c r="E61" s="5" t="s">
        <v>80</v>
      </c>
      <c r="F61" s="5" t="s">
        <v>69</v>
      </c>
      <c r="G61" s="5" t="s">
        <v>47</v>
      </c>
      <c r="H61" s="37" t="s">
        <v>134</v>
      </c>
      <c r="I61" s="30">
        <v>3</v>
      </c>
      <c r="J61" s="12" t="s">
        <v>82</v>
      </c>
      <c r="K61" s="5" t="s">
        <v>96</v>
      </c>
    </row>
    <row r="62" spans="1:11" ht="45" x14ac:dyDescent="0.25">
      <c r="A62" s="11" t="s">
        <v>71</v>
      </c>
      <c r="B62" s="5">
        <v>7974</v>
      </c>
      <c r="C62" s="19" t="s">
        <v>131</v>
      </c>
      <c r="D62" s="20">
        <v>2</v>
      </c>
      <c r="E62" s="5" t="s">
        <v>53</v>
      </c>
      <c r="F62" s="5" t="s">
        <v>69</v>
      </c>
      <c r="G62" s="5" t="s">
        <v>47</v>
      </c>
      <c r="H62" s="21">
        <v>2.5299999999999998</v>
      </c>
      <c r="I62" s="23">
        <v>2</v>
      </c>
      <c r="J62" s="12" t="s">
        <v>82</v>
      </c>
      <c r="K62" s="5" t="s">
        <v>97</v>
      </c>
    </row>
    <row r="63" spans="1:11" x14ac:dyDescent="0.25">
      <c r="I63" s="24">
        <f>SUM(H53:H62)</f>
        <v>27.500000000000004</v>
      </c>
    </row>
    <row r="64" spans="1:11" x14ac:dyDescent="0.25">
      <c r="C64" s="45" t="s">
        <v>123</v>
      </c>
      <c r="D64" s="41">
        <f>I63</f>
        <v>27.500000000000004</v>
      </c>
    </row>
    <row r="66" spans="3:6" x14ac:dyDescent="0.25">
      <c r="C66" s="45" t="s">
        <v>62</v>
      </c>
      <c r="D66" s="49"/>
      <c r="E66" s="45" t="s">
        <v>90</v>
      </c>
      <c r="F66" s="50" t="s">
        <v>110</v>
      </c>
    </row>
    <row r="67" spans="3:6" x14ac:dyDescent="0.25">
      <c r="C67" s="47" t="s">
        <v>112</v>
      </c>
      <c r="D67" s="54">
        <f>E67</f>
        <v>3</v>
      </c>
      <c r="E67" s="2">
        <v>3</v>
      </c>
      <c r="F67" s="51">
        <f>H58+H57</f>
        <v>3.92</v>
      </c>
    </row>
    <row r="68" spans="3:6" x14ac:dyDescent="0.25">
      <c r="C68" s="45" t="s">
        <v>113</v>
      </c>
      <c r="D68" s="55">
        <f>E68</f>
        <v>7</v>
      </c>
      <c r="E68" s="2">
        <v>7</v>
      </c>
      <c r="F68" s="51">
        <f>H55+H56+H59+H60+H62</f>
        <v>12.959999999999999</v>
      </c>
    </row>
    <row r="69" spans="3:6" x14ac:dyDescent="0.25">
      <c r="C69" s="48" t="s">
        <v>114</v>
      </c>
      <c r="D69" s="56">
        <f>F69</f>
        <v>14.620000000000001</v>
      </c>
      <c r="E69" s="2">
        <v>24</v>
      </c>
      <c r="F69" s="51">
        <f>H53+H54+4</f>
        <v>14.620000000000001</v>
      </c>
    </row>
    <row r="71" spans="3:6" x14ac:dyDescent="0.25">
      <c r="C71" s="45" t="s">
        <v>63</v>
      </c>
      <c r="D71" s="2"/>
    </row>
    <row r="72" spans="3:6" x14ac:dyDescent="0.25">
      <c r="C72" s="46" t="s">
        <v>111</v>
      </c>
      <c r="D72" s="22">
        <f>SUM(D67:D69)</f>
        <v>24.62</v>
      </c>
    </row>
    <row r="74" spans="3:6" x14ac:dyDescent="0.25">
      <c r="C74" s="17" t="s">
        <v>135</v>
      </c>
      <c r="D74" s="17"/>
    </row>
    <row r="75" spans="3:6" x14ac:dyDescent="0.25">
      <c r="C75" s="22" t="s">
        <v>17</v>
      </c>
      <c r="D75" s="22"/>
    </row>
    <row r="76" spans="3:6" x14ac:dyDescent="0.25">
      <c r="C76" s="2" t="s">
        <v>18</v>
      </c>
      <c r="D76" s="2"/>
    </row>
    <row r="77" spans="3:6" x14ac:dyDescent="0.25">
      <c r="C77" s="46" t="s">
        <v>142</v>
      </c>
      <c r="D77" s="52">
        <f>D72*D18*D15</f>
        <v>21.853893760000009</v>
      </c>
      <c r="E77" s="53" t="s">
        <v>98</v>
      </c>
    </row>
    <row r="79" spans="3:6" x14ac:dyDescent="0.25">
      <c r="C79" s="2" t="s">
        <v>19</v>
      </c>
      <c r="D79" s="2"/>
    </row>
    <row r="81" spans="3:5" x14ac:dyDescent="0.25">
      <c r="C81" s="22" t="s">
        <v>20</v>
      </c>
      <c r="D81" s="22" t="s">
        <v>115</v>
      </c>
    </row>
    <row r="82" spans="3:5" x14ac:dyDescent="0.25">
      <c r="C82" s="2" t="s">
        <v>116</v>
      </c>
      <c r="D82" s="46">
        <v>2</v>
      </c>
    </row>
    <row r="83" spans="3:5" x14ac:dyDescent="0.25">
      <c r="C83" s="2" t="s">
        <v>117</v>
      </c>
      <c r="D83" s="40">
        <v>5</v>
      </c>
    </row>
    <row r="84" spans="3:5" x14ac:dyDescent="0.25">
      <c r="C84" s="2" t="s">
        <v>118</v>
      </c>
      <c r="D84" s="40">
        <v>3</v>
      </c>
    </row>
    <row r="86" spans="3:5" x14ac:dyDescent="0.25">
      <c r="C86" s="2" t="s">
        <v>21</v>
      </c>
      <c r="D86" s="2"/>
    </row>
    <row r="88" spans="3:5" x14ac:dyDescent="0.25">
      <c r="C88" s="22" t="s">
        <v>22</v>
      </c>
      <c r="D88" s="22"/>
    </row>
    <row r="89" spans="3:5" x14ac:dyDescent="0.25">
      <c r="C89" s="2" t="s">
        <v>120</v>
      </c>
      <c r="D89" s="2">
        <f>D7</f>
        <v>596</v>
      </c>
      <c r="E89" t="s">
        <v>119</v>
      </c>
    </row>
    <row r="90" spans="3:5" x14ac:dyDescent="0.25">
      <c r="C90" s="2" t="s">
        <v>26</v>
      </c>
      <c r="D90" s="2"/>
    </row>
    <row r="91" spans="3:5" x14ac:dyDescent="0.25">
      <c r="C91" s="2" t="s">
        <v>121</v>
      </c>
      <c r="D91" s="2">
        <v>11</v>
      </c>
      <c r="E91" t="s">
        <v>122</v>
      </c>
    </row>
    <row r="93" spans="3:5" x14ac:dyDescent="0.25">
      <c r="C93" s="2" t="s">
        <v>23</v>
      </c>
      <c r="D93" s="2"/>
    </row>
    <row r="94" spans="3:5" x14ac:dyDescent="0.25">
      <c r="C94" s="2" t="s">
        <v>24</v>
      </c>
      <c r="D94" s="2"/>
    </row>
    <row r="96" spans="3:5" x14ac:dyDescent="0.25">
      <c r="C96" s="22" t="s">
        <v>25</v>
      </c>
      <c r="D96" s="22"/>
    </row>
  </sheetData>
  <mergeCells count="10">
    <mergeCell ref="A35:A36"/>
    <mergeCell ref="B35:B36"/>
    <mergeCell ref="A38:A39"/>
    <mergeCell ref="B38:B39"/>
    <mergeCell ref="E23:E30"/>
    <mergeCell ref="E35:E39"/>
    <mergeCell ref="A25:A27"/>
    <mergeCell ref="A28:A30"/>
    <mergeCell ref="B25:B27"/>
    <mergeCell ref="B28:B30"/>
  </mergeCells>
  <phoneticPr fontId="8" type="noConversion"/>
  <hyperlinks>
    <hyperlink ref="C53" r:id="rId1" display="http://velotrex.ru/trackview.php?file=3462"/>
    <hyperlink ref="C54" r:id="rId2" display="http://velotrex.ru/trackview.php?file=3463"/>
    <hyperlink ref="C55" r:id="rId3" display="http://velotrex.ru/trackview.php?file=3464"/>
    <hyperlink ref="C56" r:id="rId4" display="http://velotrex.ru/trackview.php?file=3465"/>
    <hyperlink ref="C74" r:id="rId5" location="oglavlenie" tooltip="К оглавлению" display="http://velotrex.ru/report.php?id=125 - oglavlenie"/>
    <hyperlink ref="C59" r:id="rId6" display="http://velotrex.ru/trackview.php?file=514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opLeftCell="A7" workbookViewId="0">
      <selection activeCell="C21" sqref="C21"/>
    </sheetView>
  </sheetViews>
  <sheetFormatPr defaultRowHeight="15" x14ac:dyDescent="0.25"/>
  <cols>
    <col min="2" max="2" width="11.85546875" customWidth="1"/>
    <col min="3" max="3" width="40.140625" customWidth="1"/>
    <col min="4" max="4" width="8.28515625" customWidth="1"/>
    <col min="5" max="5" width="42.28515625" customWidth="1"/>
    <col min="6" max="6" width="26" customWidth="1"/>
    <col min="7" max="7" width="19.28515625" customWidth="1"/>
    <col min="8" max="8" width="18.7109375" customWidth="1"/>
    <col min="9" max="9" width="14.7109375" customWidth="1"/>
    <col min="10" max="10" width="43" customWidth="1"/>
    <col min="11" max="11" width="48.140625" customWidth="1"/>
  </cols>
  <sheetData>
    <row r="1" spans="1:11" x14ac:dyDescent="0.25">
      <c r="A1" s="2" t="s">
        <v>33</v>
      </c>
    </row>
    <row r="2" spans="1:11" x14ac:dyDescent="0.25">
      <c r="A2" s="18" t="s">
        <v>34</v>
      </c>
      <c r="B2" s="18" t="s">
        <v>35</v>
      </c>
      <c r="C2" s="18" t="s">
        <v>36</v>
      </c>
      <c r="D2" s="18" t="s">
        <v>37</v>
      </c>
      <c r="E2" s="18" t="s">
        <v>38</v>
      </c>
      <c r="F2" s="18" t="s">
        <v>39</v>
      </c>
      <c r="G2" s="18" t="s">
        <v>40</v>
      </c>
      <c r="H2" s="5" t="s">
        <v>41</v>
      </c>
      <c r="I2" s="5" t="s">
        <v>42</v>
      </c>
    </row>
    <row r="3" spans="1:11" ht="45" x14ac:dyDescent="0.25">
      <c r="A3" s="11" t="s">
        <v>43</v>
      </c>
      <c r="B3" s="5">
        <v>3462</v>
      </c>
      <c r="C3" s="19" t="s">
        <v>44</v>
      </c>
      <c r="D3" s="20">
        <v>3</v>
      </c>
      <c r="E3" s="5" t="s">
        <v>45</v>
      </c>
      <c r="F3" s="5" t="s">
        <v>46</v>
      </c>
      <c r="G3" s="5" t="s">
        <v>67</v>
      </c>
      <c r="H3" s="37">
        <v>4.16</v>
      </c>
      <c r="I3" s="30">
        <v>3</v>
      </c>
      <c r="J3" s="12" t="s">
        <v>66</v>
      </c>
    </row>
    <row r="4" spans="1:11" ht="45" x14ac:dyDescent="0.25">
      <c r="A4" s="11" t="s">
        <v>48</v>
      </c>
      <c r="B4" s="5">
        <v>3463</v>
      </c>
      <c r="C4" s="19" t="s">
        <v>49</v>
      </c>
      <c r="D4" s="20">
        <v>3</v>
      </c>
      <c r="E4" s="5" t="s">
        <v>50</v>
      </c>
      <c r="F4" s="5" t="s">
        <v>46</v>
      </c>
      <c r="G4" s="5" t="s">
        <v>67</v>
      </c>
      <c r="H4" s="37">
        <v>6.46</v>
      </c>
      <c r="I4" s="30">
        <v>3</v>
      </c>
      <c r="J4" s="12" t="s">
        <v>66</v>
      </c>
    </row>
    <row r="5" spans="1:11" ht="45" x14ac:dyDescent="0.25">
      <c r="A5" s="11" t="s">
        <v>51</v>
      </c>
      <c r="B5" s="5">
        <v>3464</v>
      </c>
      <c r="C5" s="19" t="s">
        <v>52</v>
      </c>
      <c r="D5" s="20">
        <v>2</v>
      </c>
      <c r="E5" s="5" t="s">
        <v>53</v>
      </c>
      <c r="F5" s="5" t="s">
        <v>46</v>
      </c>
      <c r="G5" s="5" t="s">
        <v>67</v>
      </c>
      <c r="H5" s="21">
        <v>3.71</v>
      </c>
      <c r="I5" s="23">
        <v>2</v>
      </c>
      <c r="J5" s="12" t="s">
        <v>66</v>
      </c>
    </row>
    <row r="6" spans="1:11" ht="45" x14ac:dyDescent="0.25">
      <c r="A6" s="11" t="s">
        <v>54</v>
      </c>
      <c r="B6" s="5">
        <v>3465</v>
      </c>
      <c r="C6" s="19" t="s">
        <v>55</v>
      </c>
      <c r="D6" s="20">
        <v>2</v>
      </c>
      <c r="E6" s="5" t="s">
        <v>56</v>
      </c>
      <c r="F6" s="5" t="s">
        <v>46</v>
      </c>
      <c r="G6" s="5" t="s">
        <v>67</v>
      </c>
      <c r="H6" s="21">
        <v>2.27</v>
      </c>
      <c r="I6" s="23">
        <v>2</v>
      </c>
      <c r="J6" s="12" t="s">
        <v>66</v>
      </c>
    </row>
    <row r="7" spans="1:11" x14ac:dyDescent="0.25">
      <c r="A7" s="11" t="s">
        <v>57</v>
      </c>
      <c r="B7" s="5">
        <v>7913</v>
      </c>
      <c r="C7" t="s">
        <v>68</v>
      </c>
      <c r="D7" s="20">
        <v>1</v>
      </c>
      <c r="E7" s="5" t="s">
        <v>56</v>
      </c>
      <c r="F7" s="5" t="s">
        <v>69</v>
      </c>
      <c r="G7" s="5" t="s">
        <v>47</v>
      </c>
      <c r="H7" s="35">
        <v>1.64</v>
      </c>
      <c r="I7" s="36">
        <v>1</v>
      </c>
    </row>
    <row r="8" spans="1:11" x14ac:dyDescent="0.25">
      <c r="A8" s="11" t="s">
        <v>58</v>
      </c>
      <c r="B8" s="5">
        <v>7910</v>
      </c>
      <c r="C8" s="19" t="s">
        <v>70</v>
      </c>
      <c r="D8" s="20">
        <v>2</v>
      </c>
      <c r="E8" s="5" t="s">
        <v>53</v>
      </c>
      <c r="F8" s="5" t="s">
        <v>69</v>
      </c>
      <c r="G8" s="5" t="s">
        <v>47</v>
      </c>
      <c r="H8" s="21">
        <v>2.2799999999999998</v>
      </c>
      <c r="I8" s="23">
        <v>2</v>
      </c>
    </row>
    <row r="9" spans="1:11" ht="45" x14ac:dyDescent="0.25">
      <c r="A9" s="11" t="s">
        <v>59</v>
      </c>
      <c r="B9" s="5">
        <v>7946</v>
      </c>
      <c r="C9" s="19" t="s">
        <v>76</v>
      </c>
      <c r="D9" s="20">
        <v>1</v>
      </c>
      <c r="E9" s="5" t="s">
        <v>77</v>
      </c>
      <c r="F9" s="5" t="s">
        <v>69</v>
      </c>
      <c r="G9" s="5" t="s">
        <v>47</v>
      </c>
      <c r="H9" s="35">
        <v>1.86</v>
      </c>
      <c r="I9" s="36">
        <v>1</v>
      </c>
      <c r="J9" s="12" t="s">
        <v>82</v>
      </c>
      <c r="K9" s="5" t="s">
        <v>94</v>
      </c>
    </row>
    <row r="10" spans="1:11" ht="45" x14ac:dyDescent="0.25">
      <c r="A10" s="11" t="s">
        <v>60</v>
      </c>
      <c r="B10" s="5">
        <v>7947</v>
      </c>
      <c r="C10" s="19" t="s">
        <v>78</v>
      </c>
      <c r="D10" s="20">
        <v>2</v>
      </c>
      <c r="E10" t="s">
        <v>74</v>
      </c>
      <c r="F10" s="5" t="s">
        <v>69</v>
      </c>
      <c r="G10" s="5" t="s">
        <v>67</v>
      </c>
      <c r="H10" s="21">
        <v>2.4900000000000002</v>
      </c>
      <c r="I10" s="23">
        <v>2</v>
      </c>
      <c r="J10" s="12" t="s">
        <v>82</v>
      </c>
      <c r="K10" s="5" t="s">
        <v>95</v>
      </c>
    </row>
    <row r="11" spans="1:11" ht="45" x14ac:dyDescent="0.25">
      <c r="A11" s="11" t="s">
        <v>61</v>
      </c>
      <c r="B11" s="5">
        <v>5140</v>
      </c>
      <c r="C11" s="19" t="s">
        <v>79</v>
      </c>
      <c r="D11" s="20">
        <v>3</v>
      </c>
      <c r="E11" s="5" t="s">
        <v>80</v>
      </c>
      <c r="F11" s="5" t="s">
        <v>69</v>
      </c>
      <c r="G11" s="5" t="s">
        <v>67</v>
      </c>
      <c r="H11" s="37">
        <v>4.07</v>
      </c>
      <c r="I11" s="30">
        <v>3</v>
      </c>
      <c r="J11" s="12" t="s">
        <v>82</v>
      </c>
      <c r="K11" s="5" t="s">
        <v>96</v>
      </c>
    </row>
    <row r="12" spans="1:11" ht="45" x14ac:dyDescent="0.25">
      <c r="A12" s="11" t="s">
        <v>71</v>
      </c>
      <c r="B12" s="5">
        <v>5139</v>
      </c>
      <c r="C12" s="19" t="s">
        <v>81</v>
      </c>
      <c r="D12" s="20">
        <v>2</v>
      </c>
      <c r="E12" s="5" t="s">
        <v>53</v>
      </c>
      <c r="F12" s="5" t="s">
        <v>69</v>
      </c>
      <c r="G12" s="5" t="s">
        <v>67</v>
      </c>
      <c r="H12" s="21">
        <v>2.98</v>
      </c>
      <c r="I12" s="23">
        <v>2</v>
      </c>
      <c r="J12" s="12" t="s">
        <v>82</v>
      </c>
      <c r="K12" s="5" t="s">
        <v>97</v>
      </c>
    </row>
    <row r="13" spans="1:11" ht="45" x14ac:dyDescent="0.25">
      <c r="A13" s="11" t="s">
        <v>72</v>
      </c>
      <c r="B13" s="5">
        <v>5143</v>
      </c>
      <c r="C13" s="19" t="s">
        <v>85</v>
      </c>
      <c r="D13" s="20">
        <v>2</v>
      </c>
      <c r="E13" s="5" t="s">
        <v>77</v>
      </c>
      <c r="F13" s="5" t="s">
        <v>91</v>
      </c>
      <c r="G13" s="5" t="s">
        <v>67</v>
      </c>
      <c r="H13" s="21">
        <v>2.92</v>
      </c>
      <c r="I13" s="23">
        <v>2</v>
      </c>
      <c r="J13" s="12" t="s">
        <v>82</v>
      </c>
    </row>
    <row r="14" spans="1:11" x14ac:dyDescent="0.25">
      <c r="A14" s="11" t="s">
        <v>73</v>
      </c>
      <c r="B14" s="5">
        <v>7916</v>
      </c>
      <c r="C14" t="s">
        <v>75</v>
      </c>
      <c r="D14" s="20">
        <v>2</v>
      </c>
      <c r="E14" t="s">
        <v>74</v>
      </c>
      <c r="F14" s="5" t="s">
        <v>91</v>
      </c>
      <c r="G14" s="5" t="s">
        <v>47</v>
      </c>
      <c r="H14" s="21">
        <v>3.42</v>
      </c>
      <c r="I14" s="23">
        <v>2</v>
      </c>
    </row>
    <row r="15" spans="1:11" x14ac:dyDescent="0.25">
      <c r="I15" s="24">
        <f>SUM(H3:H14)</f>
        <v>38.260000000000005</v>
      </c>
    </row>
    <row r="19" spans="3:3" x14ac:dyDescent="0.25">
      <c r="C19" s="62"/>
    </row>
    <row r="21" spans="3:3" x14ac:dyDescent="0.25">
      <c r="C21" s="62" t="s">
        <v>138</v>
      </c>
    </row>
  </sheetData>
  <hyperlinks>
    <hyperlink ref="C3" r:id="rId1" display="http://velotrex.ru/trackview.php?file=3462"/>
    <hyperlink ref="C4" r:id="rId2" display="http://velotrex.ru/trackview.php?file=3463"/>
    <hyperlink ref="C5" r:id="rId3" display="http://velotrex.ru/trackview.php?file=3464"/>
    <hyperlink ref="C6" r:id="rId4" display="http://velotrex.ru/trackview.php?file=3465"/>
    <hyperlink ref="C9" r:id="rId5" display="http://velotrex.ru/trackview.php?file=5142"/>
    <hyperlink ref="C21" r:id="rId6" location="m=10/50.67906/86.30447&amp;l=O&amp;nktl=BOewW5co2VIPjA6FW3_6eg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Основной</vt:lpstr>
      <vt:lpstr>Запасной</vt:lpstr>
      <vt:lpstr>ПП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Пользователь Windows</cp:lastModifiedBy>
  <dcterms:created xsi:type="dcterms:W3CDTF">2015-06-05T18:19:34Z</dcterms:created>
  <dcterms:modified xsi:type="dcterms:W3CDTF">2024-02-25T13:28:55Z</dcterms:modified>
</cp:coreProperties>
</file>