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сухой" sheetId="1" r:id="rId1"/>
    <sheet name="мокрый " sheetId="2" r:id="rId2"/>
    <sheet name="Интенсивность (сух.)" sheetId="3" r:id="rId3"/>
    <sheet name="Интенсивность (мокр.)" sheetId="4" r:id="rId4"/>
  </sheets>
  <calcPr calcId="152511" refMode="R1C1"/>
</workbook>
</file>

<file path=xl/calcChain.xml><?xml version="1.0" encoding="utf-8"?>
<calcChain xmlns="http://schemas.openxmlformats.org/spreadsheetml/2006/main">
  <c r="D2" i="2" l="1"/>
  <c r="D7" i="2"/>
  <c r="C26" i="4" l="1"/>
  <c r="C25" i="4"/>
  <c r="I21" i="4"/>
  <c r="J21" i="4"/>
  <c r="J21" i="3"/>
  <c r="I21" i="3"/>
  <c r="D5" i="1" l="1"/>
  <c r="G5" i="1" s="1"/>
  <c r="D9" i="1"/>
  <c r="D2" i="1"/>
  <c r="F2" i="1" s="1"/>
  <c r="F10" i="1" s="1"/>
  <c r="A13" i="1" s="1"/>
  <c r="F10" i="2"/>
  <c r="M21" i="4" l="1"/>
  <c r="C28" i="4" s="1"/>
  <c r="L21" i="4"/>
  <c r="K21" i="4"/>
  <c r="H21" i="4"/>
  <c r="G21" i="4"/>
  <c r="F21" i="4"/>
  <c r="E21" i="4"/>
  <c r="D21" i="4"/>
  <c r="C21" i="4"/>
  <c r="C24" i="4" s="1"/>
  <c r="C27" i="4" l="1"/>
  <c r="O21" i="4"/>
  <c r="B32" i="4" s="1"/>
  <c r="M21" i="3"/>
  <c r="E28" i="4" l="1"/>
  <c r="E26" i="4"/>
  <c r="E27" i="4"/>
  <c r="E25" i="4"/>
  <c r="E24" i="4"/>
  <c r="C27" i="3"/>
  <c r="L21" i="3"/>
  <c r="K21" i="3"/>
  <c r="H21" i="3"/>
  <c r="G21" i="3"/>
  <c r="F21" i="3"/>
  <c r="E21" i="3"/>
  <c r="D21" i="3"/>
  <c r="C21" i="3"/>
  <c r="C25" i="3" l="1"/>
  <c r="C26" i="3"/>
  <c r="B33" i="4"/>
  <c r="B38" i="4" s="1"/>
  <c r="O21" i="3"/>
  <c r="C24" i="3"/>
  <c r="E24" i="3" l="1"/>
  <c r="E27" i="3"/>
  <c r="E25" i="3"/>
  <c r="E26" i="3"/>
  <c r="B31" i="3"/>
  <c r="B32" i="3" l="1"/>
  <c r="B37" i="3" s="1"/>
  <c r="A13" i="2"/>
  <c r="D13" i="2" s="1"/>
  <c r="D13" i="1" l="1"/>
</calcChain>
</file>

<file path=xl/sharedStrings.xml><?xml version="1.0" encoding="utf-8"?>
<sst xmlns="http://schemas.openxmlformats.org/spreadsheetml/2006/main" count="137" uniqueCount="69">
  <si>
    <t>КТ ПП</t>
  </si>
  <si>
    <t>Сумма баллов</t>
  </si>
  <si>
    <t>max кол-во баллов  в зачет</t>
  </si>
  <si>
    <t>Итого в зачет</t>
  </si>
  <si>
    <t>S</t>
  </si>
  <si>
    <t>I</t>
  </si>
  <si>
    <t>A</t>
  </si>
  <si>
    <t>ПП</t>
  </si>
  <si>
    <t>КС, баллы</t>
  </si>
  <si>
    <t>траверс Шиджатмаз</t>
  </si>
  <si>
    <t>траверс основных гор агломерации КМВ</t>
  </si>
  <si>
    <t>траверс хребта г. Аккаясырт</t>
  </si>
  <si>
    <t>траверс Элькуш</t>
  </si>
  <si>
    <t>траверс отрогов Скалистого хребта</t>
  </si>
  <si>
    <t>сухая дорога</t>
  </si>
  <si>
    <t>Километраж маршрута</t>
  </si>
  <si>
    <t>Асфальт в хорошем состоянии, км</t>
  </si>
  <si>
    <t>Асфальт разбитый, км</t>
  </si>
  <si>
    <t>Гравий/щебень в хор. сост., км</t>
  </si>
  <si>
    <t>Гравий/щебень разбитый, км</t>
  </si>
  <si>
    <t>Камень/булыжник в хор. сост., км</t>
  </si>
  <si>
    <t>Грунт в хор. сост., км</t>
  </si>
  <si>
    <t>Камень/булыжник разбит., км</t>
  </si>
  <si>
    <t>Грунт, дорога разбитая, км</t>
  </si>
  <si>
    <t>КПК</t>
  </si>
  <si>
    <t>Итого</t>
  </si>
  <si>
    <t>Кэп для 3КС</t>
  </si>
  <si>
    <t>Дороги высокого качества</t>
  </si>
  <si>
    <t>Дороги хорошего качества</t>
  </si>
  <si>
    <t>Дороги среднего качества</t>
  </si>
  <si>
    <t>Расчет интенсивности прохождения маршрута</t>
  </si>
  <si>
    <t>I=(Lф*Кэп+ЛП)*Тн/(Тф*Lн)</t>
  </si>
  <si>
    <t>Lф</t>
  </si>
  <si>
    <t>Кэп</t>
  </si>
  <si>
    <t>ЛП</t>
  </si>
  <si>
    <t>Тн</t>
  </si>
  <si>
    <t>Тф</t>
  </si>
  <si>
    <t>Lн</t>
  </si>
  <si>
    <t xml:space="preserve"> Грунт, дорога/тропа со множеством ТП</t>
  </si>
  <si>
    <t>Дороги сверхнизкого качества</t>
  </si>
  <si>
    <t>Дороги низкого качества</t>
  </si>
  <si>
    <t>мокрая дорога</t>
  </si>
  <si>
    <t>отрогов гор вдоль р. Нартия</t>
  </si>
  <si>
    <t>Баллы за ПП</t>
  </si>
  <si>
    <t>траверс отрогов Кабардинского хребта</t>
  </si>
  <si>
    <t>Разница в баллах</t>
  </si>
  <si>
    <t>ПП 2кт траверс отрогов скалистого хребта (99-146)</t>
  </si>
  <si>
    <t>ПП 1кт траверс отрогов гор вдоль р. Нартия (146-165,6)</t>
  </si>
  <si>
    <t>ПП 3 кт траверс хр.Аккаясырт (237,5-258)</t>
  </si>
  <si>
    <t>ПП 3кт траверс Шиджатмаз (283-313)</t>
  </si>
  <si>
    <t>ПП 3 кт траверс отрогов Кабардинского хребта (322-347,5)</t>
  </si>
  <si>
    <t>ПП2 кт Траверс Элькуш (347.5-362,5)</t>
  </si>
  <si>
    <t>ПП 2 кт траверс основных гор агломерации КМВ(491-530)</t>
  </si>
  <si>
    <t>530-535,2</t>
  </si>
  <si>
    <t>0-67</t>
  </si>
  <si>
    <t>67-99</t>
  </si>
  <si>
    <t>165,6-237,5</t>
  </si>
  <si>
    <t>258-283</t>
  </si>
  <si>
    <t>313-322</t>
  </si>
  <si>
    <t>467-491</t>
  </si>
  <si>
    <t>траверс Пастбищного хребта</t>
  </si>
  <si>
    <t>362,5-392</t>
  </si>
  <si>
    <t>427,5-467</t>
  </si>
  <si>
    <t>Песок укатанн.</t>
  </si>
  <si>
    <t>Песок дор.разбитая</t>
  </si>
  <si>
    <t>ПП 2 кт траверс Пастбищного хребта (392-427,5)</t>
  </si>
  <si>
    <t>Интенсивность</t>
  </si>
  <si>
    <t>Необходимое количество баллов для 3КС  18-34</t>
  </si>
  <si>
    <t>Соответствует  3 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</si>
</sst>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164" fontId="0" fillId="0" borderId="2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0" borderId="0" xfId="0" applyFont="1"/>
    <xf numFmtId="165" fontId="0" fillId="0" borderId="1" xfId="0" applyNumberForma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5" xfId="0" applyBorder="1"/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0" xfId="0" applyNumberFormat="1" applyFont="1"/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0" sqref="D20"/>
    </sheetView>
  </sheetViews>
  <sheetFormatPr defaultRowHeight="15" x14ac:dyDescent="0.25"/>
  <cols>
    <col min="1" max="1" width="20.28515625" customWidth="1"/>
    <col min="3" max="3" width="14.140625" bestFit="1" customWidth="1"/>
    <col min="4" max="5" width="11" customWidth="1"/>
    <col min="7" max="7" width="16.85546875" bestFit="1" customWidth="1"/>
  </cols>
  <sheetData>
    <row r="1" spans="1:10" ht="45.75" thickBot="1" x14ac:dyDescent="0.3">
      <c r="A1" s="14" t="s">
        <v>7</v>
      </c>
      <c r="B1" s="13" t="s">
        <v>0</v>
      </c>
      <c r="C1" s="13" t="s">
        <v>43</v>
      </c>
      <c r="D1" s="56" t="s">
        <v>1</v>
      </c>
      <c r="E1" s="15" t="s">
        <v>2</v>
      </c>
      <c r="F1" s="16" t="s">
        <v>3</v>
      </c>
      <c r="G1" t="s">
        <v>45</v>
      </c>
    </row>
    <row r="2" spans="1:10" ht="30" x14ac:dyDescent="0.25">
      <c r="A2" s="59" t="s">
        <v>11</v>
      </c>
      <c r="B2" s="4">
        <v>3</v>
      </c>
      <c r="C2" s="4">
        <v>5.9</v>
      </c>
      <c r="D2" s="68">
        <f>C2+C3+C4</f>
        <v>18.450000000000003</v>
      </c>
      <c r="E2" s="71">
        <v>24</v>
      </c>
      <c r="F2" s="74">
        <f>D2</f>
        <v>18.450000000000003</v>
      </c>
    </row>
    <row r="3" spans="1:10" x14ac:dyDescent="0.25">
      <c r="A3" s="60" t="s">
        <v>9</v>
      </c>
      <c r="B3" s="2">
        <v>3</v>
      </c>
      <c r="C3" s="2">
        <v>6.47</v>
      </c>
      <c r="D3" s="69"/>
      <c r="E3" s="72"/>
      <c r="F3" s="75"/>
      <c r="G3" s="1"/>
      <c r="H3" s="1"/>
      <c r="I3" s="1"/>
      <c r="J3" s="1"/>
    </row>
    <row r="4" spans="1:10" ht="45.75" thickBot="1" x14ac:dyDescent="0.3">
      <c r="A4" s="61" t="s">
        <v>44</v>
      </c>
      <c r="B4" s="5">
        <v>3</v>
      </c>
      <c r="C4" s="5">
        <v>6.08</v>
      </c>
      <c r="D4" s="70"/>
      <c r="E4" s="73"/>
      <c r="F4" s="76"/>
      <c r="G4" s="1"/>
      <c r="H4" s="1"/>
      <c r="I4" s="1"/>
      <c r="J4" s="1"/>
    </row>
    <row r="5" spans="1:10" ht="30" x14ac:dyDescent="0.25">
      <c r="A5" s="62" t="s">
        <v>13</v>
      </c>
      <c r="B5" s="57">
        <v>2</v>
      </c>
      <c r="C5" s="57">
        <v>2.41</v>
      </c>
      <c r="D5" s="68">
        <f>C5+C6+C8+C7</f>
        <v>12.52</v>
      </c>
      <c r="E5" s="71">
        <v>7</v>
      </c>
      <c r="F5" s="74">
        <v>7</v>
      </c>
      <c r="G5" s="67">
        <f>D5-F5</f>
        <v>5.52</v>
      </c>
      <c r="H5" s="1"/>
      <c r="I5" s="1"/>
      <c r="J5" s="1"/>
    </row>
    <row r="6" spans="1:10" x14ac:dyDescent="0.25">
      <c r="A6" s="60" t="s">
        <v>12</v>
      </c>
      <c r="B6" s="2">
        <v>2</v>
      </c>
      <c r="C6" s="2">
        <v>3.4</v>
      </c>
      <c r="D6" s="69"/>
      <c r="E6" s="72"/>
      <c r="F6" s="75"/>
      <c r="G6" s="67"/>
      <c r="H6" s="1"/>
      <c r="I6" s="1"/>
      <c r="J6" s="1"/>
    </row>
    <row r="7" spans="1:10" ht="30" x14ac:dyDescent="0.25">
      <c r="A7" s="63" t="s">
        <v>60</v>
      </c>
      <c r="B7" s="17">
        <v>2</v>
      </c>
      <c r="C7" s="17">
        <v>2.91</v>
      </c>
      <c r="D7" s="69"/>
      <c r="E7" s="72"/>
      <c r="F7" s="75"/>
      <c r="G7" s="67"/>
      <c r="H7" s="1"/>
      <c r="I7" s="1"/>
      <c r="J7" s="1"/>
    </row>
    <row r="8" spans="1:10" ht="45.75" thickBot="1" x14ac:dyDescent="0.3">
      <c r="A8" s="61" t="s">
        <v>10</v>
      </c>
      <c r="B8" s="5">
        <v>2</v>
      </c>
      <c r="C8" s="5">
        <v>3.8</v>
      </c>
      <c r="D8" s="70"/>
      <c r="E8" s="73"/>
      <c r="F8" s="76"/>
      <c r="G8" s="67"/>
      <c r="H8" s="1"/>
      <c r="I8" s="1"/>
      <c r="J8" s="1"/>
    </row>
    <row r="9" spans="1:10" ht="30.75" thickBot="1" x14ac:dyDescent="0.3">
      <c r="A9" s="10" t="s">
        <v>42</v>
      </c>
      <c r="B9" s="11">
        <v>1</v>
      </c>
      <c r="C9" s="11">
        <v>1.81</v>
      </c>
      <c r="D9" s="11">
        <f>C9</f>
        <v>1.81</v>
      </c>
      <c r="E9" s="11">
        <v>3</v>
      </c>
      <c r="F9" s="53">
        <v>3</v>
      </c>
      <c r="G9" s="1"/>
      <c r="H9" s="1"/>
      <c r="I9" s="1"/>
      <c r="J9" s="1"/>
    </row>
    <row r="10" spans="1:10" ht="15.75" thickBot="1" x14ac:dyDescent="0.3">
      <c r="A10" s="10"/>
      <c r="B10" s="11"/>
      <c r="C10" s="11"/>
      <c r="D10" s="11"/>
      <c r="E10" s="54"/>
      <c r="F10" s="12">
        <f>SUM(F2:F9)</f>
        <v>28.450000000000003</v>
      </c>
      <c r="G10" s="1"/>
      <c r="H10" s="1"/>
      <c r="I10" s="1"/>
      <c r="J10" s="1"/>
    </row>
    <row r="11" spans="1:10" ht="15.75" thickBot="1" x14ac:dyDescent="0.3"/>
    <row r="12" spans="1:10" x14ac:dyDescent="0.25">
      <c r="A12" s="6" t="s">
        <v>4</v>
      </c>
      <c r="B12" s="7" t="s">
        <v>5</v>
      </c>
      <c r="C12" s="7" t="s">
        <v>6</v>
      </c>
      <c r="D12" s="8" t="s">
        <v>8</v>
      </c>
      <c r="E12" s="27"/>
    </row>
    <row r="13" spans="1:10" ht="15.75" thickBot="1" x14ac:dyDescent="0.3">
      <c r="A13" s="9">
        <f>F10</f>
        <v>28.450000000000003</v>
      </c>
      <c r="B13" s="5">
        <v>0.81</v>
      </c>
      <c r="C13" s="5">
        <v>0.8</v>
      </c>
      <c r="D13" s="18">
        <f>A13*B13*C13</f>
        <v>18.435600000000004</v>
      </c>
      <c r="E13" s="55"/>
    </row>
    <row r="15" spans="1:10" x14ac:dyDescent="0.25">
      <c r="A15" s="3" t="s">
        <v>67</v>
      </c>
    </row>
    <row r="16" spans="1:10" x14ac:dyDescent="0.25">
      <c r="A16" s="3" t="s">
        <v>68</v>
      </c>
    </row>
  </sheetData>
  <mergeCells count="7">
    <mergeCell ref="E2:E4"/>
    <mergeCell ref="D2:D4"/>
    <mergeCell ref="F2:F4"/>
    <mergeCell ref="D5:D8"/>
    <mergeCell ref="E5:E8"/>
    <mergeCell ref="F5:F8"/>
    <mergeCell ref="G5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8" sqref="F18"/>
    </sheetView>
  </sheetViews>
  <sheetFormatPr defaultRowHeight="15" x14ac:dyDescent="0.25"/>
  <cols>
    <col min="1" max="1" width="20.28515625" customWidth="1"/>
    <col min="3" max="3" width="14.140625" bestFit="1" customWidth="1"/>
    <col min="4" max="5" width="11" customWidth="1"/>
    <col min="6" max="6" width="10.42578125" bestFit="1" customWidth="1"/>
    <col min="7" max="7" width="16.85546875" bestFit="1" customWidth="1"/>
  </cols>
  <sheetData>
    <row r="1" spans="1:10" ht="45.75" thickBot="1" x14ac:dyDescent="0.3">
      <c r="A1" s="14" t="s">
        <v>7</v>
      </c>
      <c r="B1" s="13" t="s">
        <v>0</v>
      </c>
      <c r="C1" s="13" t="s">
        <v>43</v>
      </c>
      <c r="D1" s="15" t="s">
        <v>1</v>
      </c>
      <c r="E1" s="15" t="s">
        <v>2</v>
      </c>
      <c r="F1" s="16" t="s">
        <v>3</v>
      </c>
      <c r="G1" t="s">
        <v>45</v>
      </c>
    </row>
    <row r="2" spans="1:10" ht="30" x14ac:dyDescent="0.25">
      <c r="A2" s="59" t="s">
        <v>11</v>
      </c>
      <c r="B2" s="4">
        <v>3</v>
      </c>
      <c r="C2" s="4">
        <v>7.41</v>
      </c>
      <c r="D2" s="71">
        <f>C2+C3+C4+C5+C6</f>
        <v>31.47</v>
      </c>
      <c r="E2" s="71">
        <v>24</v>
      </c>
      <c r="F2" s="95">
        <v>24</v>
      </c>
    </row>
    <row r="3" spans="1:10" x14ac:dyDescent="0.25">
      <c r="A3" s="60" t="s">
        <v>9</v>
      </c>
      <c r="B3" s="2">
        <v>3</v>
      </c>
      <c r="C3" s="2">
        <v>7.99</v>
      </c>
      <c r="D3" s="72"/>
      <c r="E3" s="72"/>
      <c r="F3" s="96"/>
      <c r="G3" s="1"/>
      <c r="H3" s="1"/>
      <c r="I3" s="1"/>
      <c r="J3" s="1"/>
    </row>
    <row r="4" spans="1:10" x14ac:dyDescent="0.25">
      <c r="A4" s="60" t="s">
        <v>12</v>
      </c>
      <c r="B4" s="65">
        <v>3</v>
      </c>
      <c r="C4" s="65">
        <v>4.18</v>
      </c>
      <c r="D4" s="72"/>
      <c r="E4" s="72"/>
      <c r="F4" s="96"/>
      <c r="G4" s="1"/>
      <c r="H4" s="1"/>
      <c r="I4" s="1"/>
      <c r="J4" s="1"/>
    </row>
    <row r="5" spans="1:10" ht="45" x14ac:dyDescent="0.25">
      <c r="A5" s="63" t="s">
        <v>44</v>
      </c>
      <c r="B5" s="17">
        <v>3</v>
      </c>
      <c r="C5" s="17">
        <v>7.27</v>
      </c>
      <c r="D5" s="72"/>
      <c r="E5" s="72"/>
      <c r="F5" s="96"/>
      <c r="G5" s="1"/>
      <c r="H5" s="1"/>
      <c r="I5" s="1"/>
      <c r="J5" s="1"/>
    </row>
    <row r="6" spans="1:10" ht="45.75" thickBot="1" x14ac:dyDescent="0.3">
      <c r="A6" s="61" t="s">
        <v>10</v>
      </c>
      <c r="B6" s="94">
        <v>3</v>
      </c>
      <c r="C6" s="94">
        <v>4.62</v>
      </c>
      <c r="D6" s="73"/>
      <c r="E6" s="73"/>
      <c r="F6" s="97"/>
      <c r="G6" s="1"/>
      <c r="H6" s="1"/>
      <c r="I6" s="1"/>
      <c r="J6" s="1"/>
    </row>
    <row r="7" spans="1:10" ht="30" x14ac:dyDescent="0.25">
      <c r="A7" s="59" t="s">
        <v>13</v>
      </c>
      <c r="B7" s="4">
        <v>2</v>
      </c>
      <c r="C7" s="4">
        <v>2.95</v>
      </c>
      <c r="D7" s="77">
        <f>C7+C8+C9</f>
        <v>8.7799999999999994</v>
      </c>
      <c r="E7" s="77">
        <v>7</v>
      </c>
      <c r="F7" s="78">
        <v>7</v>
      </c>
      <c r="G7" s="67"/>
      <c r="H7" s="1"/>
      <c r="I7" s="1"/>
      <c r="J7" s="1"/>
    </row>
    <row r="8" spans="1:10" ht="30" x14ac:dyDescent="0.25">
      <c r="A8" s="60" t="s">
        <v>42</v>
      </c>
      <c r="B8" s="2">
        <v>2</v>
      </c>
      <c r="C8" s="2">
        <v>2.2599999999999998</v>
      </c>
      <c r="D8" s="92"/>
      <c r="E8" s="92"/>
      <c r="F8" s="93"/>
      <c r="G8" s="67"/>
      <c r="H8" s="1"/>
      <c r="I8" s="1"/>
      <c r="J8" s="1"/>
    </row>
    <row r="9" spans="1:10" ht="30.75" thickBot="1" x14ac:dyDescent="0.3">
      <c r="A9" s="61" t="s">
        <v>60</v>
      </c>
      <c r="B9" s="5">
        <v>2</v>
      </c>
      <c r="C9" s="5">
        <v>3.57</v>
      </c>
      <c r="D9" s="79"/>
      <c r="E9" s="79"/>
      <c r="F9" s="80"/>
      <c r="G9" s="67"/>
      <c r="H9" s="1"/>
      <c r="I9" s="1"/>
      <c r="J9" s="1"/>
    </row>
    <row r="10" spans="1:10" ht="15.75" thickBot="1" x14ac:dyDescent="0.3">
      <c r="A10" s="10"/>
      <c r="B10" s="11"/>
      <c r="C10" s="11"/>
      <c r="D10" s="11"/>
      <c r="E10" s="54"/>
      <c r="F10" s="12">
        <f>SUM(F2:F9)</f>
        <v>31</v>
      </c>
      <c r="G10" s="1"/>
      <c r="H10" s="1"/>
      <c r="I10" s="1"/>
      <c r="J10" s="1"/>
    </row>
    <row r="11" spans="1:10" ht="15.75" thickBot="1" x14ac:dyDescent="0.3"/>
    <row r="12" spans="1:10" x14ac:dyDescent="0.25">
      <c r="A12" s="6" t="s">
        <v>4</v>
      </c>
      <c r="B12" s="7" t="s">
        <v>5</v>
      </c>
      <c r="C12" s="7" t="s">
        <v>6</v>
      </c>
      <c r="D12" s="8" t="s">
        <v>8</v>
      </c>
      <c r="E12" s="27"/>
    </row>
    <row r="13" spans="1:10" ht="15.75" thickBot="1" x14ac:dyDescent="0.3">
      <c r="A13" s="9">
        <f>F10</f>
        <v>31</v>
      </c>
      <c r="B13" s="5">
        <v>0.86</v>
      </c>
      <c r="C13" s="5">
        <v>0.8</v>
      </c>
      <c r="D13" s="18">
        <f>A13*B13*C13</f>
        <v>21.328000000000003</v>
      </c>
      <c r="E13" s="55"/>
    </row>
    <row r="15" spans="1:10" x14ac:dyDescent="0.25">
      <c r="A15" s="3" t="s">
        <v>67</v>
      </c>
    </row>
    <row r="16" spans="1:10" x14ac:dyDescent="0.25">
      <c r="A16" s="3" t="s">
        <v>68</v>
      </c>
    </row>
  </sheetData>
  <mergeCells count="7">
    <mergeCell ref="G7:G9"/>
    <mergeCell ref="D7:D9"/>
    <mergeCell ref="E7:E9"/>
    <mergeCell ref="F7:F9"/>
    <mergeCell ref="D2:D6"/>
    <mergeCell ref="E2:E6"/>
    <mergeCell ref="F2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3" workbookViewId="0">
      <selection activeCell="F35" sqref="F35"/>
    </sheetView>
  </sheetViews>
  <sheetFormatPr defaultRowHeight="15" x14ac:dyDescent="0.25"/>
  <cols>
    <col min="2" max="2" width="28.42578125" bestFit="1" customWidth="1"/>
  </cols>
  <sheetData>
    <row r="1" spans="1:16" ht="15.75" thickBot="1" x14ac:dyDescent="0.3">
      <c r="A1" s="20"/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7"/>
    </row>
    <row r="2" spans="1:16" ht="90.75" thickBot="1" x14ac:dyDescent="0.3">
      <c r="A2" s="21"/>
      <c r="B2" s="22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 t="s">
        <v>20</v>
      </c>
      <c r="H2" s="22" t="s">
        <v>21</v>
      </c>
      <c r="I2" s="22" t="s">
        <v>63</v>
      </c>
      <c r="J2" s="22" t="s">
        <v>64</v>
      </c>
      <c r="K2" s="22" t="s">
        <v>22</v>
      </c>
      <c r="L2" s="22" t="s">
        <v>23</v>
      </c>
      <c r="M2" s="22" t="s">
        <v>38</v>
      </c>
      <c r="N2" s="23" t="s">
        <v>34</v>
      </c>
      <c r="O2" s="24"/>
      <c r="P2" s="24"/>
    </row>
    <row r="3" spans="1:16" x14ac:dyDescent="0.25">
      <c r="A3" s="40" t="s">
        <v>24</v>
      </c>
      <c r="B3" s="58"/>
      <c r="C3" s="25">
        <v>0.8</v>
      </c>
      <c r="D3" s="25">
        <v>1.2</v>
      </c>
      <c r="E3" s="25">
        <v>1.2</v>
      </c>
      <c r="F3" s="25">
        <v>1.3</v>
      </c>
      <c r="G3" s="25">
        <v>1.3</v>
      </c>
      <c r="H3" s="25">
        <v>1.4</v>
      </c>
      <c r="I3" s="25">
        <v>1.5</v>
      </c>
      <c r="J3" s="25">
        <v>1.9</v>
      </c>
      <c r="K3" s="25">
        <v>1.9</v>
      </c>
      <c r="L3" s="25">
        <v>1.9</v>
      </c>
      <c r="M3" s="25">
        <v>2.5</v>
      </c>
      <c r="N3" s="52"/>
    </row>
    <row r="4" spans="1:16" x14ac:dyDescent="0.25">
      <c r="A4" s="41"/>
      <c r="B4" s="58" t="s">
        <v>54</v>
      </c>
      <c r="C4" s="2">
        <v>49</v>
      </c>
      <c r="D4" s="2">
        <v>10</v>
      </c>
      <c r="E4" s="2">
        <v>8</v>
      </c>
      <c r="F4" s="2"/>
      <c r="G4" s="2"/>
      <c r="H4" s="2"/>
      <c r="I4" s="2"/>
      <c r="J4" s="2"/>
      <c r="K4" s="2"/>
      <c r="L4" s="2"/>
      <c r="M4" s="2"/>
      <c r="N4" s="42"/>
    </row>
    <row r="5" spans="1:16" x14ac:dyDescent="0.25">
      <c r="A5" s="41"/>
      <c r="B5" s="58" t="s">
        <v>55</v>
      </c>
      <c r="C5" s="2">
        <v>10</v>
      </c>
      <c r="D5" s="2"/>
      <c r="E5" s="2">
        <v>9</v>
      </c>
      <c r="F5" s="2"/>
      <c r="G5" s="2"/>
      <c r="H5" s="2">
        <v>8</v>
      </c>
      <c r="I5" s="2"/>
      <c r="J5" s="2"/>
      <c r="K5" s="2"/>
      <c r="L5" s="2">
        <v>5</v>
      </c>
      <c r="M5" s="2"/>
      <c r="N5" s="42"/>
    </row>
    <row r="6" spans="1:16" ht="30" x14ac:dyDescent="0.25">
      <c r="A6" s="41"/>
      <c r="B6" s="58" t="s">
        <v>46</v>
      </c>
      <c r="C6" s="2">
        <v>36.5</v>
      </c>
      <c r="D6" s="2"/>
      <c r="E6" s="2">
        <v>7</v>
      </c>
      <c r="F6" s="2">
        <v>3.5</v>
      </c>
      <c r="G6" s="2"/>
      <c r="H6" s="2"/>
      <c r="I6" s="2"/>
      <c r="J6" s="2"/>
      <c r="K6" s="2"/>
      <c r="L6" s="2"/>
      <c r="M6" s="2"/>
      <c r="N6" s="42"/>
    </row>
    <row r="7" spans="1:16" ht="30" x14ac:dyDescent="0.25">
      <c r="A7" s="41"/>
      <c r="B7" s="58" t="s">
        <v>47</v>
      </c>
      <c r="C7" s="2">
        <v>19.600000000000001</v>
      </c>
      <c r="D7" s="2"/>
      <c r="E7" s="2"/>
      <c r="F7" s="2"/>
      <c r="G7" s="2"/>
      <c r="H7" s="2"/>
      <c r="I7" s="2"/>
      <c r="J7" s="2"/>
      <c r="K7" s="2"/>
      <c r="L7" s="2"/>
      <c r="M7" s="2"/>
      <c r="N7" s="42"/>
    </row>
    <row r="8" spans="1:16" x14ac:dyDescent="0.25">
      <c r="A8" s="41"/>
      <c r="B8" s="58" t="s">
        <v>56</v>
      </c>
      <c r="C8" s="37">
        <v>71.900000000000006</v>
      </c>
      <c r="D8" s="37"/>
      <c r="E8" s="37"/>
      <c r="F8" s="37"/>
      <c r="G8" s="37"/>
      <c r="H8" s="37"/>
      <c r="I8" s="37"/>
      <c r="J8" s="37"/>
      <c r="K8" s="37"/>
      <c r="L8" s="37"/>
      <c r="M8" s="2"/>
      <c r="N8" s="42"/>
    </row>
    <row r="9" spans="1:16" ht="30" x14ac:dyDescent="0.25">
      <c r="A9" s="41"/>
      <c r="B9" s="58" t="s">
        <v>48</v>
      </c>
      <c r="C9" s="37"/>
      <c r="D9" s="37"/>
      <c r="E9" s="37">
        <v>5</v>
      </c>
      <c r="F9" s="37"/>
      <c r="G9" s="37"/>
      <c r="H9" s="37">
        <v>8</v>
      </c>
      <c r="I9" s="37"/>
      <c r="J9" s="37"/>
      <c r="K9" s="37"/>
      <c r="L9" s="37">
        <v>7.5</v>
      </c>
      <c r="M9" s="2"/>
      <c r="N9" s="42"/>
    </row>
    <row r="10" spans="1:16" x14ac:dyDescent="0.25">
      <c r="A10" s="41"/>
      <c r="B10" s="58" t="s">
        <v>57</v>
      </c>
      <c r="C10" s="37">
        <v>19</v>
      </c>
      <c r="D10" s="37">
        <v>3</v>
      </c>
      <c r="E10" s="37">
        <v>3</v>
      </c>
      <c r="F10" s="37"/>
      <c r="G10" s="37"/>
      <c r="H10" s="37"/>
      <c r="I10" s="37"/>
      <c r="J10" s="37"/>
      <c r="K10" s="37"/>
      <c r="L10" s="37"/>
      <c r="M10" s="2"/>
      <c r="N10" s="42"/>
    </row>
    <row r="11" spans="1:16" ht="30" x14ac:dyDescent="0.25">
      <c r="A11" s="41"/>
      <c r="B11" s="58" t="s">
        <v>49</v>
      </c>
      <c r="C11" s="37">
        <v>6</v>
      </c>
      <c r="D11" s="37"/>
      <c r="E11" s="37"/>
      <c r="F11" s="37">
        <v>4.7</v>
      </c>
      <c r="G11" s="37">
        <v>3.2</v>
      </c>
      <c r="H11" s="37">
        <v>3.2</v>
      </c>
      <c r="I11" s="37"/>
      <c r="J11" s="37"/>
      <c r="K11" s="37"/>
      <c r="L11" s="37">
        <v>13</v>
      </c>
      <c r="M11" s="36"/>
      <c r="N11" s="43"/>
    </row>
    <row r="12" spans="1:16" x14ac:dyDescent="0.25">
      <c r="A12" s="41"/>
      <c r="B12" s="58" t="s">
        <v>58</v>
      </c>
      <c r="C12" s="37"/>
      <c r="D12" s="37"/>
      <c r="E12" s="37">
        <v>7</v>
      </c>
      <c r="F12" s="37"/>
      <c r="G12" s="37">
        <v>1</v>
      </c>
      <c r="H12" s="37">
        <v>1</v>
      </c>
      <c r="I12" s="37"/>
      <c r="J12" s="37"/>
      <c r="K12" s="37"/>
      <c r="L12" s="37"/>
      <c r="M12" s="36"/>
      <c r="N12" s="43"/>
    </row>
    <row r="13" spans="1:16" ht="45" x14ac:dyDescent="0.25">
      <c r="A13" s="41"/>
      <c r="B13" s="58" t="s">
        <v>50</v>
      </c>
      <c r="C13" s="37"/>
      <c r="D13" s="37"/>
      <c r="E13" s="37">
        <v>1</v>
      </c>
      <c r="F13" s="37"/>
      <c r="G13" s="37"/>
      <c r="H13" s="37">
        <v>4</v>
      </c>
      <c r="I13" s="37"/>
      <c r="J13" s="37"/>
      <c r="K13" s="37">
        <v>17.100000000000001</v>
      </c>
      <c r="L13" s="37">
        <v>3</v>
      </c>
      <c r="M13" s="37"/>
      <c r="N13" s="44"/>
    </row>
    <row r="14" spans="1:16" ht="30" x14ac:dyDescent="0.25">
      <c r="A14" s="41"/>
      <c r="B14" s="58" t="s">
        <v>51</v>
      </c>
      <c r="C14" s="37">
        <v>7.9</v>
      </c>
      <c r="D14" s="37">
        <v>0.1</v>
      </c>
      <c r="E14" s="37"/>
      <c r="F14" s="37"/>
      <c r="G14" s="37"/>
      <c r="H14" s="37">
        <v>0.4</v>
      </c>
      <c r="I14" s="37"/>
      <c r="J14" s="37"/>
      <c r="K14" s="37">
        <v>2</v>
      </c>
      <c r="L14" s="37">
        <v>4.8</v>
      </c>
      <c r="M14" s="37"/>
      <c r="N14" s="44"/>
    </row>
    <row r="15" spans="1:16" x14ac:dyDescent="0.25">
      <c r="A15" s="41"/>
      <c r="B15" s="66" t="s">
        <v>61</v>
      </c>
      <c r="C15" s="37">
        <v>25.5</v>
      </c>
      <c r="D15" s="37"/>
      <c r="E15" s="37">
        <v>3</v>
      </c>
      <c r="F15" s="37"/>
      <c r="G15" s="37"/>
      <c r="H15" s="37">
        <v>1</v>
      </c>
      <c r="I15" s="37"/>
      <c r="J15" s="37"/>
      <c r="K15" s="37"/>
      <c r="L15" s="37"/>
      <c r="M15" s="37"/>
      <c r="N15" s="44"/>
    </row>
    <row r="16" spans="1:16" ht="30" x14ac:dyDescent="0.25">
      <c r="A16" s="41"/>
      <c r="B16" s="58" t="s">
        <v>65</v>
      </c>
      <c r="C16" s="37">
        <v>2</v>
      </c>
      <c r="D16" s="37">
        <v>7.1</v>
      </c>
      <c r="E16" s="37">
        <v>2.2000000000000002</v>
      </c>
      <c r="F16" s="37"/>
      <c r="G16" s="37"/>
      <c r="H16" s="37"/>
      <c r="I16" s="37">
        <v>0.3</v>
      </c>
      <c r="J16" s="37">
        <v>0.4</v>
      </c>
      <c r="K16" s="37">
        <v>1.5</v>
      </c>
      <c r="L16" s="37">
        <v>5.5</v>
      </c>
      <c r="M16" s="37"/>
      <c r="N16" s="44"/>
    </row>
    <row r="17" spans="1:15" x14ac:dyDescent="0.25">
      <c r="A17" s="41"/>
      <c r="B17" s="66" t="s">
        <v>62</v>
      </c>
      <c r="C17" s="37">
        <v>36.200000000000003</v>
      </c>
      <c r="D17" s="37"/>
      <c r="E17" s="37">
        <v>12</v>
      </c>
      <c r="F17" s="37"/>
      <c r="G17" s="37"/>
      <c r="H17" s="37">
        <v>6</v>
      </c>
      <c r="I17" s="37"/>
      <c r="J17" s="37"/>
      <c r="K17" s="37"/>
      <c r="L17" s="37">
        <v>2</v>
      </c>
      <c r="M17" s="37"/>
      <c r="N17" s="44"/>
    </row>
    <row r="18" spans="1:15" x14ac:dyDescent="0.25">
      <c r="A18" s="41"/>
      <c r="B18" s="58" t="s">
        <v>59</v>
      </c>
      <c r="C18" s="37">
        <v>8</v>
      </c>
      <c r="D18" s="37">
        <v>4</v>
      </c>
      <c r="E18" s="37">
        <v>4</v>
      </c>
      <c r="F18" s="37">
        <v>3</v>
      </c>
      <c r="G18" s="37"/>
      <c r="H18" s="37"/>
      <c r="I18" s="37"/>
      <c r="J18" s="37"/>
      <c r="K18" s="37"/>
      <c r="L18" s="37">
        <v>5</v>
      </c>
      <c r="M18" s="37"/>
      <c r="N18" s="44"/>
    </row>
    <row r="19" spans="1:15" ht="30" x14ac:dyDescent="0.25">
      <c r="A19" s="41"/>
      <c r="B19" s="58" t="s">
        <v>52</v>
      </c>
      <c r="C19" s="2">
        <v>17.8</v>
      </c>
      <c r="D19" s="2">
        <v>3</v>
      </c>
      <c r="E19" s="2">
        <v>0.3</v>
      </c>
      <c r="F19" s="2"/>
      <c r="G19" s="2">
        <v>5.7</v>
      </c>
      <c r="H19" s="2">
        <v>5.0999999999999996</v>
      </c>
      <c r="I19" s="2"/>
      <c r="J19" s="2"/>
      <c r="K19" s="2">
        <v>4.5</v>
      </c>
      <c r="L19" s="2">
        <v>2</v>
      </c>
      <c r="M19" s="2"/>
      <c r="N19" s="42"/>
    </row>
    <row r="20" spans="1:15" x14ac:dyDescent="0.25">
      <c r="A20" s="41"/>
      <c r="B20" s="58" t="s">
        <v>53</v>
      </c>
      <c r="C20" s="2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42"/>
    </row>
    <row r="21" spans="1:15" ht="15.75" thickBot="1" x14ac:dyDescent="0.3">
      <c r="A21" s="45" t="s">
        <v>25</v>
      </c>
      <c r="B21" s="5"/>
      <c r="C21" s="46">
        <f t="shared" ref="C21:M21" si="0">SUM(C4:C20)</f>
        <v>315.40000000000003</v>
      </c>
      <c r="D21" s="47">
        <f t="shared" si="0"/>
        <v>27.2</v>
      </c>
      <c r="E21" s="47">
        <f t="shared" si="0"/>
        <v>61.5</v>
      </c>
      <c r="F21" s="47">
        <f t="shared" si="0"/>
        <v>11.2</v>
      </c>
      <c r="G21" s="47">
        <f t="shared" si="0"/>
        <v>9.9</v>
      </c>
      <c r="H21" s="47">
        <f t="shared" si="0"/>
        <v>36.699999999999996</v>
      </c>
      <c r="I21" s="47">
        <f t="shared" si="0"/>
        <v>0.3</v>
      </c>
      <c r="J21" s="48">
        <f t="shared" si="0"/>
        <v>0.4</v>
      </c>
      <c r="K21" s="48">
        <f t="shared" si="0"/>
        <v>25.1</v>
      </c>
      <c r="L21" s="48">
        <f t="shared" si="0"/>
        <v>47.8</v>
      </c>
      <c r="M21" s="49">
        <f t="shared" si="0"/>
        <v>0</v>
      </c>
      <c r="N21" s="50"/>
      <c r="O21" s="39">
        <f>SUM(C21:M21)</f>
        <v>535.5</v>
      </c>
    </row>
    <row r="22" spans="1:15" ht="15.75" thickBot="1" x14ac:dyDescent="0.3"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7"/>
    </row>
    <row r="23" spans="1:15" x14ac:dyDescent="0.25">
      <c r="A23" s="29"/>
      <c r="B23" s="4"/>
      <c r="C23" s="4"/>
      <c r="D23" s="4" t="s">
        <v>26</v>
      </c>
      <c r="E23" s="19"/>
      <c r="F23" s="1"/>
    </row>
    <row r="24" spans="1:15" x14ac:dyDescent="0.25">
      <c r="A24" s="82" t="s">
        <v>27</v>
      </c>
      <c r="B24" s="83"/>
      <c r="C24" s="2">
        <f>C21</f>
        <v>315.40000000000003</v>
      </c>
      <c r="D24" s="2">
        <v>0.8</v>
      </c>
      <c r="E24" s="30">
        <f>C24/O21</f>
        <v>0.58898225957049488</v>
      </c>
      <c r="F24" s="31"/>
    </row>
    <row r="25" spans="1:15" x14ac:dyDescent="0.25">
      <c r="A25" s="84" t="s">
        <v>28</v>
      </c>
      <c r="B25" s="85"/>
      <c r="C25" s="2">
        <f>D21+E21+F21+G21+H21+I21</f>
        <v>146.80000000000001</v>
      </c>
      <c r="D25" s="2">
        <v>1</v>
      </c>
      <c r="E25" s="30">
        <f>C25/O21</f>
        <v>0.27413632119514475</v>
      </c>
      <c r="F25" s="1"/>
    </row>
    <row r="26" spans="1:15" x14ac:dyDescent="0.25">
      <c r="A26" s="86" t="s">
        <v>29</v>
      </c>
      <c r="B26" s="87"/>
      <c r="C26" s="17">
        <f>K21+L21+J21</f>
        <v>73.300000000000011</v>
      </c>
      <c r="D26" s="17">
        <v>1.2</v>
      </c>
      <c r="E26" s="38">
        <f>C26/O21</f>
        <v>0.13688141923436042</v>
      </c>
      <c r="F26" s="1"/>
    </row>
    <row r="27" spans="1:15" ht="15.75" thickBot="1" x14ac:dyDescent="0.3">
      <c r="A27" s="88" t="s">
        <v>39</v>
      </c>
      <c r="B27" s="89"/>
      <c r="C27" s="5">
        <f>M21</f>
        <v>0</v>
      </c>
      <c r="D27" s="5">
        <v>1.8</v>
      </c>
      <c r="E27" s="32">
        <f>C27/O21</f>
        <v>0</v>
      </c>
      <c r="F27" s="1"/>
    </row>
    <row r="28" spans="1:15" ht="15.75" x14ac:dyDescent="0.25">
      <c r="A28" s="33" t="s">
        <v>30</v>
      </c>
      <c r="B28" s="1"/>
      <c r="C28" s="1"/>
      <c r="D28" s="1"/>
      <c r="E28" s="1"/>
      <c r="F28" s="1"/>
    </row>
    <row r="29" spans="1:15" ht="15.75" x14ac:dyDescent="0.25">
      <c r="A29" s="33" t="s">
        <v>31</v>
      </c>
      <c r="B29" s="1"/>
      <c r="C29" s="1"/>
      <c r="D29" s="1"/>
      <c r="E29" s="1"/>
      <c r="F29" s="1"/>
    </row>
    <row r="31" spans="1:15" x14ac:dyDescent="0.25">
      <c r="A31" s="26" t="s">
        <v>32</v>
      </c>
      <c r="B31" s="26">
        <f>O21</f>
        <v>535.5</v>
      </c>
    </row>
    <row r="32" spans="1:15" x14ac:dyDescent="0.25">
      <c r="A32" s="26" t="s">
        <v>33</v>
      </c>
      <c r="B32" s="34">
        <f>D24*E24+D25*E25+D26*E26+D27*E27</f>
        <v>0.90957983193277325</v>
      </c>
    </row>
    <row r="33" spans="1:2" x14ac:dyDescent="0.25">
      <c r="A33" s="26" t="s">
        <v>34</v>
      </c>
      <c r="B33" s="26"/>
    </row>
    <row r="34" spans="1:2" x14ac:dyDescent="0.25">
      <c r="A34" s="26" t="s">
        <v>35</v>
      </c>
      <c r="B34" s="26">
        <v>10</v>
      </c>
    </row>
    <row r="35" spans="1:2" x14ac:dyDescent="0.25">
      <c r="A35" s="26" t="s">
        <v>36</v>
      </c>
      <c r="B35" s="26">
        <v>12</v>
      </c>
    </row>
    <row r="36" spans="1:2" x14ac:dyDescent="0.25">
      <c r="A36" s="26" t="s">
        <v>37</v>
      </c>
      <c r="B36" s="26">
        <v>500</v>
      </c>
    </row>
    <row r="37" spans="1:2" x14ac:dyDescent="0.25">
      <c r="A37" s="35" t="s">
        <v>66</v>
      </c>
      <c r="B37" s="64">
        <f>(B31*B32+B33)*B34/(B35*B36)</f>
        <v>0.81180000000000019</v>
      </c>
    </row>
  </sheetData>
  <mergeCells count="5">
    <mergeCell ref="B1:L1"/>
    <mergeCell ref="A24:B24"/>
    <mergeCell ref="A25:B25"/>
    <mergeCell ref="A26:B26"/>
    <mergeCell ref="A27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3" workbookViewId="0">
      <selection activeCell="B43" sqref="B43"/>
    </sheetView>
  </sheetViews>
  <sheetFormatPr defaultRowHeight="15" x14ac:dyDescent="0.25"/>
  <cols>
    <col min="2" max="2" width="28.42578125" bestFit="1" customWidth="1"/>
  </cols>
  <sheetData>
    <row r="1" spans="1:16" ht="15.75" thickBot="1" x14ac:dyDescent="0.3">
      <c r="A1" s="20"/>
      <c r="B1" s="81" t="s">
        <v>41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7"/>
    </row>
    <row r="2" spans="1:16" ht="90.75" thickBot="1" x14ac:dyDescent="0.3">
      <c r="A2" s="21"/>
      <c r="B2" s="22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 t="s">
        <v>20</v>
      </c>
      <c r="H2" s="22" t="s">
        <v>21</v>
      </c>
      <c r="I2" s="22" t="s">
        <v>63</v>
      </c>
      <c r="J2" s="22" t="s">
        <v>64</v>
      </c>
      <c r="K2" s="22" t="s">
        <v>22</v>
      </c>
      <c r="L2" s="22" t="s">
        <v>23</v>
      </c>
      <c r="M2" s="22" t="s">
        <v>38</v>
      </c>
      <c r="N2" s="23" t="s">
        <v>34</v>
      </c>
      <c r="O2" s="24"/>
      <c r="P2" s="24"/>
    </row>
    <row r="3" spans="1:16" x14ac:dyDescent="0.25">
      <c r="A3" s="40" t="s">
        <v>24</v>
      </c>
      <c r="B3" s="25"/>
      <c r="C3" s="25">
        <v>1</v>
      </c>
      <c r="D3" s="25">
        <v>1.4</v>
      </c>
      <c r="E3" s="25">
        <v>1.4</v>
      </c>
      <c r="F3" s="25">
        <v>1.6</v>
      </c>
      <c r="G3" s="25">
        <v>1.5</v>
      </c>
      <c r="H3" s="25">
        <v>1.8</v>
      </c>
      <c r="I3" s="25">
        <v>1.2</v>
      </c>
      <c r="J3" s="25">
        <v>1.6</v>
      </c>
      <c r="K3" s="25">
        <v>2.1</v>
      </c>
      <c r="L3" s="25">
        <v>2.4</v>
      </c>
      <c r="M3" s="25">
        <v>3.3</v>
      </c>
      <c r="N3" s="52"/>
    </row>
    <row r="4" spans="1:16" x14ac:dyDescent="0.25">
      <c r="A4" s="41"/>
      <c r="B4" s="58" t="s">
        <v>54</v>
      </c>
      <c r="C4" s="2">
        <v>49</v>
      </c>
      <c r="D4" s="2">
        <v>10</v>
      </c>
      <c r="E4" s="2">
        <v>8</v>
      </c>
      <c r="F4" s="2"/>
      <c r="G4" s="2"/>
      <c r="H4" s="2"/>
      <c r="I4" s="2"/>
      <c r="J4" s="2"/>
      <c r="K4" s="2"/>
      <c r="L4" s="2"/>
      <c r="M4" s="2"/>
      <c r="N4" s="42"/>
    </row>
    <row r="5" spans="1:16" x14ac:dyDescent="0.25">
      <c r="A5" s="41"/>
      <c r="B5" s="58" t="s">
        <v>55</v>
      </c>
      <c r="C5" s="2">
        <v>10</v>
      </c>
      <c r="D5" s="2"/>
      <c r="E5" s="2">
        <v>9</v>
      </c>
      <c r="F5" s="2"/>
      <c r="G5" s="2"/>
      <c r="H5" s="2">
        <v>8</v>
      </c>
      <c r="I5" s="2"/>
      <c r="J5" s="2"/>
      <c r="K5" s="2"/>
      <c r="L5" s="2">
        <v>5</v>
      </c>
      <c r="M5" s="2"/>
      <c r="N5" s="42"/>
    </row>
    <row r="6" spans="1:16" ht="30" x14ac:dyDescent="0.25">
      <c r="A6" s="41"/>
      <c r="B6" s="58" t="s">
        <v>46</v>
      </c>
      <c r="C6" s="2">
        <v>36.5</v>
      </c>
      <c r="D6" s="2"/>
      <c r="E6" s="2">
        <v>7</v>
      </c>
      <c r="F6" s="2">
        <v>3.5</v>
      </c>
      <c r="G6" s="2"/>
      <c r="H6" s="2"/>
      <c r="I6" s="2"/>
      <c r="J6" s="2"/>
      <c r="K6" s="2"/>
      <c r="L6" s="2"/>
      <c r="M6" s="2"/>
      <c r="N6" s="42"/>
    </row>
    <row r="7" spans="1:16" ht="30" x14ac:dyDescent="0.25">
      <c r="A7" s="41"/>
      <c r="B7" s="58" t="s">
        <v>47</v>
      </c>
      <c r="C7" s="2">
        <v>19.600000000000001</v>
      </c>
      <c r="D7" s="2"/>
      <c r="E7" s="2"/>
      <c r="F7" s="2"/>
      <c r="G7" s="2"/>
      <c r="H7" s="2"/>
      <c r="I7" s="2"/>
      <c r="J7" s="2"/>
      <c r="K7" s="2"/>
      <c r="L7" s="2"/>
      <c r="M7" s="2"/>
      <c r="N7" s="42"/>
    </row>
    <row r="8" spans="1:16" x14ac:dyDescent="0.25">
      <c r="A8" s="41"/>
      <c r="B8" s="58" t="s">
        <v>56</v>
      </c>
      <c r="C8" s="37">
        <v>71.900000000000006</v>
      </c>
      <c r="D8" s="37"/>
      <c r="E8" s="37"/>
      <c r="F8" s="37"/>
      <c r="G8" s="37"/>
      <c r="H8" s="37"/>
      <c r="I8" s="37"/>
      <c r="J8" s="37"/>
      <c r="K8" s="37"/>
      <c r="L8" s="37"/>
      <c r="M8" s="2"/>
      <c r="N8" s="42"/>
    </row>
    <row r="9" spans="1:16" ht="30" x14ac:dyDescent="0.25">
      <c r="A9" s="41"/>
      <c r="B9" s="58" t="s">
        <v>48</v>
      </c>
      <c r="C9" s="37"/>
      <c r="D9" s="37"/>
      <c r="E9" s="37">
        <v>5</v>
      </c>
      <c r="F9" s="37"/>
      <c r="G9" s="37"/>
      <c r="H9" s="37">
        <v>8</v>
      </c>
      <c r="I9" s="37"/>
      <c r="J9" s="37"/>
      <c r="K9" s="37"/>
      <c r="L9" s="37">
        <v>7.5</v>
      </c>
      <c r="M9" s="2"/>
      <c r="N9" s="42"/>
    </row>
    <row r="10" spans="1:16" x14ac:dyDescent="0.25">
      <c r="A10" s="41"/>
      <c r="B10" s="58" t="s">
        <v>57</v>
      </c>
      <c r="C10" s="37">
        <v>19</v>
      </c>
      <c r="D10" s="37">
        <v>3</v>
      </c>
      <c r="E10" s="37">
        <v>3</v>
      </c>
      <c r="F10" s="37"/>
      <c r="G10" s="37"/>
      <c r="H10" s="37"/>
      <c r="I10" s="37"/>
      <c r="J10" s="37"/>
      <c r="K10" s="37"/>
      <c r="L10" s="37"/>
      <c r="M10" s="2"/>
      <c r="N10" s="42"/>
    </row>
    <row r="11" spans="1:16" ht="30" x14ac:dyDescent="0.25">
      <c r="A11" s="41"/>
      <c r="B11" s="58" t="s">
        <v>49</v>
      </c>
      <c r="C11" s="37">
        <v>6</v>
      </c>
      <c r="D11" s="37"/>
      <c r="E11" s="37"/>
      <c r="F11" s="37">
        <v>4.7</v>
      </c>
      <c r="G11" s="37">
        <v>3.2</v>
      </c>
      <c r="H11" s="37">
        <v>3.2</v>
      </c>
      <c r="I11" s="37"/>
      <c r="J11" s="37"/>
      <c r="K11" s="37"/>
      <c r="L11" s="37">
        <v>13</v>
      </c>
      <c r="M11" s="36"/>
      <c r="N11" s="43"/>
    </row>
    <row r="12" spans="1:16" x14ac:dyDescent="0.25">
      <c r="A12" s="41"/>
      <c r="B12" s="58" t="s">
        <v>58</v>
      </c>
      <c r="C12" s="37"/>
      <c r="D12" s="37"/>
      <c r="E12" s="37">
        <v>7</v>
      </c>
      <c r="F12" s="37"/>
      <c r="G12" s="37">
        <v>1</v>
      </c>
      <c r="H12" s="37">
        <v>1</v>
      </c>
      <c r="I12" s="37"/>
      <c r="J12" s="37"/>
      <c r="K12" s="37"/>
      <c r="L12" s="37"/>
      <c r="M12" s="36"/>
      <c r="N12" s="43"/>
    </row>
    <row r="13" spans="1:16" ht="45" x14ac:dyDescent="0.25">
      <c r="A13" s="41"/>
      <c r="B13" s="58" t="s">
        <v>50</v>
      </c>
      <c r="C13" s="37"/>
      <c r="D13" s="37"/>
      <c r="E13" s="37">
        <v>1</v>
      </c>
      <c r="F13" s="37"/>
      <c r="G13" s="37"/>
      <c r="H13" s="37">
        <v>4</v>
      </c>
      <c r="I13" s="37"/>
      <c r="J13" s="37"/>
      <c r="K13" s="37">
        <v>17.100000000000001</v>
      </c>
      <c r="L13" s="37">
        <v>3</v>
      </c>
      <c r="M13" s="37"/>
      <c r="N13" s="44"/>
    </row>
    <row r="14" spans="1:16" ht="30" x14ac:dyDescent="0.25">
      <c r="A14" s="41"/>
      <c r="B14" s="58" t="s">
        <v>51</v>
      </c>
      <c r="C14" s="37">
        <v>7.9</v>
      </c>
      <c r="D14" s="37">
        <v>0.1</v>
      </c>
      <c r="E14" s="37"/>
      <c r="F14" s="37"/>
      <c r="G14" s="37"/>
      <c r="H14" s="37">
        <v>0.4</v>
      </c>
      <c r="I14" s="37"/>
      <c r="J14" s="37"/>
      <c r="K14" s="37">
        <v>2</v>
      </c>
      <c r="L14" s="37">
        <v>4.8</v>
      </c>
      <c r="M14" s="37"/>
      <c r="N14" s="44"/>
    </row>
    <row r="15" spans="1:16" x14ac:dyDescent="0.25">
      <c r="A15" s="41"/>
      <c r="B15" s="66" t="s">
        <v>61</v>
      </c>
      <c r="C15" s="37">
        <v>25.5</v>
      </c>
      <c r="D15" s="37"/>
      <c r="E15" s="37">
        <v>3</v>
      </c>
      <c r="F15" s="37"/>
      <c r="G15" s="37"/>
      <c r="H15" s="37">
        <v>1</v>
      </c>
      <c r="I15" s="37"/>
      <c r="J15" s="37"/>
      <c r="K15" s="37"/>
      <c r="L15" s="37"/>
      <c r="M15" s="37"/>
      <c r="N15" s="44"/>
    </row>
    <row r="16" spans="1:16" ht="30" x14ac:dyDescent="0.25">
      <c r="A16" s="41"/>
      <c r="B16" s="58" t="s">
        <v>65</v>
      </c>
      <c r="C16" s="37">
        <v>2</v>
      </c>
      <c r="D16" s="37">
        <v>7.1</v>
      </c>
      <c r="E16" s="37">
        <v>2.2000000000000002</v>
      </c>
      <c r="F16" s="37"/>
      <c r="G16" s="37"/>
      <c r="H16" s="37"/>
      <c r="I16" s="37">
        <v>0.3</v>
      </c>
      <c r="J16" s="37">
        <v>0.4</v>
      </c>
      <c r="K16" s="37">
        <v>1.5</v>
      </c>
      <c r="L16" s="37">
        <v>5.5</v>
      </c>
      <c r="M16" s="37"/>
      <c r="N16" s="44"/>
    </row>
    <row r="17" spans="1:15" x14ac:dyDescent="0.25">
      <c r="A17" s="41"/>
      <c r="B17" s="66" t="s">
        <v>62</v>
      </c>
      <c r="C17" s="37">
        <v>36.200000000000003</v>
      </c>
      <c r="D17" s="37"/>
      <c r="E17" s="37">
        <v>12</v>
      </c>
      <c r="F17" s="37"/>
      <c r="G17" s="37"/>
      <c r="H17" s="37">
        <v>6</v>
      </c>
      <c r="I17" s="37"/>
      <c r="J17" s="37"/>
      <c r="K17" s="37"/>
      <c r="L17" s="37">
        <v>2</v>
      </c>
      <c r="M17" s="37"/>
      <c r="N17" s="44"/>
    </row>
    <row r="18" spans="1:15" x14ac:dyDescent="0.25">
      <c r="A18" s="41"/>
      <c r="B18" s="58" t="s">
        <v>59</v>
      </c>
      <c r="C18" s="37">
        <v>8</v>
      </c>
      <c r="D18" s="37">
        <v>4</v>
      </c>
      <c r="E18" s="37">
        <v>4</v>
      </c>
      <c r="F18" s="37">
        <v>3</v>
      </c>
      <c r="G18" s="37"/>
      <c r="H18" s="37"/>
      <c r="I18" s="37"/>
      <c r="J18" s="37"/>
      <c r="K18" s="37"/>
      <c r="L18" s="37">
        <v>5</v>
      </c>
      <c r="M18" s="37"/>
      <c r="N18" s="44"/>
    </row>
    <row r="19" spans="1:15" ht="30" x14ac:dyDescent="0.25">
      <c r="A19" s="41"/>
      <c r="B19" s="58" t="s">
        <v>52</v>
      </c>
      <c r="C19" s="2">
        <v>17.8</v>
      </c>
      <c r="D19" s="2">
        <v>3</v>
      </c>
      <c r="E19" s="2">
        <v>0.3</v>
      </c>
      <c r="F19" s="2"/>
      <c r="G19" s="2">
        <v>5.7</v>
      </c>
      <c r="H19" s="2">
        <v>5.0999999999999996</v>
      </c>
      <c r="I19" s="2"/>
      <c r="J19" s="2"/>
      <c r="K19" s="2">
        <v>4.5</v>
      </c>
      <c r="L19" s="2">
        <v>2</v>
      </c>
      <c r="M19" s="2"/>
      <c r="N19" s="44"/>
    </row>
    <row r="20" spans="1:15" x14ac:dyDescent="0.25">
      <c r="A20" s="41"/>
      <c r="B20" s="58" t="s">
        <v>53</v>
      </c>
      <c r="C20" s="2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42"/>
    </row>
    <row r="21" spans="1:15" ht="15.75" thickBot="1" x14ac:dyDescent="0.3">
      <c r="A21" s="45" t="s">
        <v>25</v>
      </c>
      <c r="B21" s="5"/>
      <c r="C21" s="46">
        <f t="shared" ref="C21:M21" si="0">SUM(C4:C20)</f>
        <v>315.40000000000003</v>
      </c>
      <c r="D21" s="47">
        <f t="shared" si="0"/>
        <v>27.2</v>
      </c>
      <c r="E21" s="47">
        <f t="shared" si="0"/>
        <v>61.5</v>
      </c>
      <c r="F21" s="48">
        <f t="shared" si="0"/>
        <v>11.2</v>
      </c>
      <c r="G21" s="47">
        <f t="shared" si="0"/>
        <v>9.9</v>
      </c>
      <c r="H21" s="48">
        <f t="shared" si="0"/>
        <v>36.699999999999996</v>
      </c>
      <c r="I21" s="47">
        <f t="shared" si="0"/>
        <v>0.3</v>
      </c>
      <c r="J21" s="48">
        <f t="shared" si="0"/>
        <v>0.4</v>
      </c>
      <c r="K21" s="51">
        <f t="shared" si="0"/>
        <v>25.1</v>
      </c>
      <c r="L21" s="51">
        <f t="shared" si="0"/>
        <v>47.8</v>
      </c>
      <c r="M21" s="49">
        <f t="shared" si="0"/>
        <v>0</v>
      </c>
      <c r="N21" s="50"/>
      <c r="O21" s="39">
        <f>SUM(C21:M21)</f>
        <v>535.5</v>
      </c>
    </row>
    <row r="22" spans="1:15" ht="15.75" thickBot="1" x14ac:dyDescent="0.3"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7"/>
    </row>
    <row r="23" spans="1:15" x14ac:dyDescent="0.25">
      <c r="A23" s="29"/>
      <c r="B23" s="4"/>
      <c r="C23" s="4"/>
      <c r="D23" s="4" t="s">
        <v>26</v>
      </c>
      <c r="E23" s="19"/>
      <c r="F23" s="1"/>
    </row>
    <row r="24" spans="1:15" x14ac:dyDescent="0.25">
      <c r="A24" s="82" t="s">
        <v>27</v>
      </c>
      <c r="B24" s="83"/>
      <c r="C24" s="2">
        <f>C21</f>
        <v>315.40000000000003</v>
      </c>
      <c r="D24" s="2">
        <v>0.8</v>
      </c>
      <c r="E24" s="30">
        <f>C24/O21</f>
        <v>0.58898225957049488</v>
      </c>
      <c r="F24" s="31"/>
    </row>
    <row r="25" spans="1:15" x14ac:dyDescent="0.25">
      <c r="A25" s="84" t="s">
        <v>28</v>
      </c>
      <c r="B25" s="85"/>
      <c r="C25" s="2">
        <f>D21+E21+G21+I21</f>
        <v>98.9</v>
      </c>
      <c r="D25" s="2">
        <v>1</v>
      </c>
      <c r="E25" s="30">
        <f>C25/O21</f>
        <v>0.18468720821661999</v>
      </c>
      <c r="F25" s="1"/>
    </row>
    <row r="26" spans="1:15" x14ac:dyDescent="0.25">
      <c r="A26" s="86" t="s">
        <v>29</v>
      </c>
      <c r="B26" s="87"/>
      <c r="C26" s="17">
        <f>F21+H21+J21</f>
        <v>48.29999999999999</v>
      </c>
      <c r="D26" s="17">
        <v>1.2</v>
      </c>
      <c r="E26" s="38">
        <f>C26/O21</f>
        <v>9.0196078431372534E-2</v>
      </c>
      <c r="F26" s="1"/>
    </row>
    <row r="27" spans="1:15" x14ac:dyDescent="0.25">
      <c r="A27" s="90" t="s">
        <v>40</v>
      </c>
      <c r="B27" s="91"/>
      <c r="C27" s="17">
        <f>K21+L21</f>
        <v>72.900000000000006</v>
      </c>
      <c r="D27" s="17">
        <v>1.5</v>
      </c>
      <c r="E27" s="38">
        <f>C27/O21</f>
        <v>0.13613445378151262</v>
      </c>
      <c r="F27" s="1"/>
    </row>
    <row r="28" spans="1:15" ht="15.75" thickBot="1" x14ac:dyDescent="0.3">
      <c r="A28" s="88" t="s">
        <v>39</v>
      </c>
      <c r="B28" s="89"/>
      <c r="C28" s="5">
        <f>M21</f>
        <v>0</v>
      </c>
      <c r="D28" s="5">
        <v>1.8</v>
      </c>
      <c r="E28" s="32">
        <f>C28/O21</f>
        <v>0</v>
      </c>
      <c r="F28" s="1"/>
    </row>
    <row r="29" spans="1:15" ht="15.75" x14ac:dyDescent="0.25">
      <c r="A29" s="33" t="s">
        <v>30</v>
      </c>
      <c r="B29" s="1"/>
      <c r="C29" s="1"/>
      <c r="D29" s="1"/>
      <c r="E29" s="1"/>
      <c r="F29" s="1"/>
    </row>
    <row r="30" spans="1:15" ht="15.75" x14ac:dyDescent="0.25">
      <c r="A30" s="33" t="s">
        <v>31</v>
      </c>
      <c r="B30" s="1"/>
      <c r="C30" s="1"/>
      <c r="D30" s="1"/>
      <c r="E30" s="1"/>
      <c r="F30" s="1"/>
    </row>
    <row r="32" spans="1:15" x14ac:dyDescent="0.25">
      <c r="A32" s="26" t="s">
        <v>32</v>
      </c>
      <c r="B32" s="26">
        <f>O21</f>
        <v>535.5</v>
      </c>
    </row>
    <row r="33" spans="1:2" x14ac:dyDescent="0.25">
      <c r="A33" s="26" t="s">
        <v>33</v>
      </c>
      <c r="B33" s="34">
        <f>D24*E24+D25*E25+D26*E26+D28*E28+D27*E27</f>
        <v>0.96830999066293189</v>
      </c>
    </row>
    <row r="34" spans="1:2" x14ac:dyDescent="0.25">
      <c r="A34" s="26" t="s">
        <v>34</v>
      </c>
      <c r="B34" s="26">
        <v>0</v>
      </c>
    </row>
    <row r="35" spans="1:2" x14ac:dyDescent="0.25">
      <c r="A35" s="26" t="s">
        <v>35</v>
      </c>
      <c r="B35" s="26">
        <v>10</v>
      </c>
    </row>
    <row r="36" spans="1:2" x14ac:dyDescent="0.25">
      <c r="A36" s="26" t="s">
        <v>36</v>
      </c>
      <c r="B36" s="26">
        <v>12</v>
      </c>
    </row>
    <row r="37" spans="1:2" x14ac:dyDescent="0.25">
      <c r="A37" s="26" t="s">
        <v>37</v>
      </c>
      <c r="B37" s="26">
        <v>500</v>
      </c>
    </row>
    <row r="38" spans="1:2" x14ac:dyDescent="0.25">
      <c r="A38" s="35" t="s">
        <v>66</v>
      </c>
      <c r="B38" s="64">
        <f>(B32*B33+B34)*B35/(B36*B37)</f>
        <v>0.86421666666666652</v>
      </c>
    </row>
  </sheetData>
  <mergeCells count="6">
    <mergeCell ref="B1:L1"/>
    <mergeCell ref="A24:B24"/>
    <mergeCell ref="A25:B25"/>
    <mergeCell ref="A26:B26"/>
    <mergeCell ref="A28:B28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сухой</vt:lpstr>
      <vt:lpstr>мокрый </vt:lpstr>
      <vt:lpstr>Интенсивность (сух.)</vt:lpstr>
      <vt:lpstr>Интенсивность (мокр.)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2024-03-20T14:36:35Z</dcterms:modified>
</cp:coreProperties>
</file>