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Videos\для Курсовой\ФИНАЛЬНЫЕ очищеные треки\ТРЕКИ для ЗАМЕНЫ\"/>
    </mc:Choice>
  </mc:AlternateContent>
  <bookViews>
    <workbookView xWindow="0" yWindow="0" windowWidth="28800" windowHeight="12435" activeTab="1"/>
  </bookViews>
  <sheets>
    <sheet name="старый расчет" sheetId="1" r:id="rId1"/>
    <sheet name="обновленный расче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2" l="1"/>
  <c r="J32" i="2"/>
  <c r="C38" i="2"/>
  <c r="F27" i="2"/>
  <c r="F25" i="2"/>
  <c r="C25" i="2" s="1"/>
  <c r="L24" i="2"/>
  <c r="L25" i="2" s="1"/>
  <c r="E24" i="2"/>
  <c r="L23" i="2"/>
  <c r="E23" i="2"/>
  <c r="L22" i="2"/>
  <c r="E22" i="2"/>
  <c r="P18" i="2"/>
  <c r="P28" i="2" s="1"/>
  <c r="P30" i="2" s="1"/>
  <c r="P32" i="2" s="1"/>
  <c r="O18" i="2"/>
  <c r="O28" i="2" s="1"/>
  <c r="O30" i="2" s="1"/>
  <c r="O32" i="2" s="1"/>
  <c r="N18" i="2"/>
  <c r="N28" i="2" s="1"/>
  <c r="N30" i="2" s="1"/>
  <c r="N32" i="2" s="1"/>
  <c r="E25" i="2" l="1"/>
  <c r="M24" i="2"/>
  <c r="M25" i="2" s="1"/>
  <c r="J25" i="2" s="1"/>
  <c r="M28" i="2"/>
  <c r="M30" i="2" s="1"/>
  <c r="M32" i="2" s="1"/>
  <c r="C38" i="1"/>
  <c r="O18" i="1"/>
  <c r="O28" i="1" s="1"/>
  <c r="O30" i="1" s="1"/>
  <c r="O32" i="1" s="1"/>
  <c r="P18" i="1"/>
  <c r="P28" i="1" s="1"/>
  <c r="P30" i="1" s="1"/>
  <c r="P32" i="1" s="1"/>
  <c r="N18" i="1"/>
  <c r="M28" i="1" s="1"/>
  <c r="M30" i="1" s="1"/>
  <c r="M32" i="1" s="1"/>
  <c r="L23" i="1"/>
  <c r="L24" i="1"/>
  <c r="M24" i="1" s="1"/>
  <c r="M25" i="1" s="1"/>
  <c r="J25" i="1" s="1"/>
  <c r="L22" i="1"/>
  <c r="J38" i="2" l="1"/>
  <c r="L32" i="1"/>
  <c r="J32" i="1" s="1"/>
  <c r="J38" i="1"/>
  <c r="N28" i="1"/>
  <c r="N30" i="1" s="1"/>
  <c r="N32" i="1" s="1"/>
  <c r="L25" i="1"/>
  <c r="F25" i="1"/>
  <c r="C25" i="1" s="1"/>
  <c r="E24" i="1"/>
  <c r="E23" i="1"/>
  <c r="E25" i="1" s="1"/>
  <c r="E22" i="1"/>
</calcChain>
</file>

<file path=xl/comments1.xml><?xml version="1.0" encoding="utf-8"?>
<comments xmlns="http://schemas.openxmlformats.org/spreadsheetml/2006/main">
  <authors>
    <author>User</author>
  </authors>
  <commentList>
    <comment ref="M2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 счет двоек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*Поскольку комбинации с использованием запасных вариантов могут быть разными, здесь привела худший вариант протяженности (что получилась минимальная)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Общая протяженность минус протяженность дорог хор., сред., низ. качества (взяты из препятствий)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2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 счет двоек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*Поскольку комбинации с использованием запасных вариантов могут быть разными, здесь привела худший вариант протяженности (что получилась минимальная)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Общая протяженность минус протяженность дорог хор., сред., низ. качества (взяты из препятствий)</t>
        </r>
      </text>
    </comment>
  </commentList>
</comments>
</file>

<file path=xl/sharedStrings.xml><?xml version="1.0" encoding="utf-8"?>
<sst xmlns="http://schemas.openxmlformats.org/spreadsheetml/2006/main" count="198" uniqueCount="56">
  <si>
    <t>Номер ПП в порядке прохождения по треку</t>
  </si>
  <si>
    <t xml:space="preserve">	равнинное Вокруг Завашенского водохранилища</t>
  </si>
  <si>
    <t>УТВ</t>
  </si>
  <si>
    <t>Утвержденное/собственное</t>
  </si>
  <si>
    <t>КТ</t>
  </si>
  <si>
    <t>Баллы</t>
  </si>
  <si>
    <t>По мокрому</t>
  </si>
  <si>
    <t xml:space="preserve">	подъём вдоль р.Чорселав, р.Азат до мон.Гегард</t>
  </si>
  <si>
    <t xml:space="preserve">	подъём Ущелье р. Азат</t>
  </si>
  <si>
    <t>перевал Ераносский хребет</t>
  </si>
  <si>
    <t xml:space="preserve">	траверс Урцского хребта</t>
  </si>
  <si>
    <t xml:space="preserve">	траверс хребта Катарасар по трассе H10</t>
  </si>
  <si>
    <t xml:space="preserve">	траверс Гегамского хребта по трассе М2</t>
  </si>
  <si>
    <t xml:space="preserve">	траверс отрога рядом с р.Гнишик (монастырь Нораванк)</t>
  </si>
  <si>
    <t>подъём вдоль р.Арпа по трассе М2</t>
  </si>
  <si>
    <t>перевал Воротанский (Кочбек)</t>
  </si>
  <si>
    <t xml:space="preserve">	траверс Зангезурского хребта от с.Горайк до с.Ангехакот	</t>
  </si>
  <si>
    <t>траверс вдоль р.Воротан от г.Сисиан до с.Татев</t>
  </si>
  <si>
    <t xml:space="preserve">	траверс от с.Татев до трассы М2 (г.Горис)</t>
  </si>
  <si>
    <t>Собственное</t>
  </si>
  <si>
    <t xml:space="preserve">	перевал Селимский</t>
  </si>
  <si>
    <t xml:space="preserve">	равнинное юго-западный берег озера Севан</t>
  </si>
  <si>
    <t>ИТОГО:</t>
  </si>
  <si>
    <t>В зачет</t>
  </si>
  <si>
    <t>Наименование ПП</t>
  </si>
  <si>
    <t>траверс хребта Зангакатун</t>
  </si>
  <si>
    <t>за счет двоек</t>
  </si>
  <si>
    <t>Из них дороги ХОР кач., км</t>
  </si>
  <si>
    <t>Из них дороги СРЕД кач., км</t>
  </si>
  <si>
    <t>Из них дороги НИЗ кач., км</t>
  </si>
  <si>
    <t>выс.:</t>
  </si>
  <si>
    <t>хор.:</t>
  </si>
  <si>
    <t>сред.:</t>
  </si>
  <si>
    <t>низ.:</t>
  </si>
  <si>
    <t>Кэп</t>
  </si>
  <si>
    <t>*Поскольку комбинации с использованием запасных вариантов могут быть разными, здесь привела один из наименее выгодных вариантов набора препятствий</t>
  </si>
  <si>
    <t xml:space="preserve">Доли </t>
  </si>
  <si>
    <t>АВТОНОМНОСТЬ: 11 дней маршрута, 1 проброска. 
Предположим что первый день неполный, возьмем полдня. 
Тогда грубо говоря поход = 10 дней * 24 часа + 12 часов в первый день, т.е. 240+12=252 часа. 
Из них 24 часа с коэффициентом 0,5 за счет проброски. Таким образом (228 часов / 252 часа = 0,9) с коэффициентом 0,8  плюс (24 часа / 252 часа) = 0,1 с коэффициентом 0,5. 
ИТОГО: 0,9*0,8 + 0,1*0,5 = 0,72 + 0,05 = 0,77.
При увеличении продолжительности похода, в т.ч. за счет использования запасных дней, коэффициент автономности только увеличится, потому что увеличится количество участков с коэффициентом 0,8, а количество участков с коэффициентом 0,5 останется незменным.
В итоге коэффициент увеличится.</t>
  </si>
  <si>
    <t>АВТОНОМНОСТЬ:</t>
  </si>
  <si>
    <t>ИНТЕНСИВНОСТЬ:</t>
  </si>
  <si>
    <t>СЛОЖНОСТЬ:</t>
  </si>
  <si>
    <t>Общая протяженность маршрута:</t>
  </si>
  <si>
    <t>ИТОГО КС:</t>
  </si>
  <si>
    <r>
      <t>Общая протяженность участков выс., хор., сред., низ.кач.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:</t>
    </r>
  </si>
  <si>
    <t xml:space="preserve"> *Протяженность участков хорошего, среднего и низкого качества взяты из расчетов минимального (худшего, представленного выше) набора ПП. Межу препятствиями предполагаются только дороги высокого качества.</t>
  </si>
  <si>
    <t>худший вариант протяженности</t>
  </si>
  <si>
    <r>
      <t>ИНТЕНСИВНОСТЬ</t>
    </r>
    <r>
      <rPr>
        <b/>
        <sz val="11"/>
        <color rgb="FFFF0000"/>
        <rFont val="Calibri"/>
        <family val="2"/>
        <charset val="204"/>
        <scheme val="minor"/>
      </rPr>
      <t>** (см. сноску ниже автономности):</t>
    </r>
  </si>
  <si>
    <r>
      <t xml:space="preserve">ИТОГО КС </t>
    </r>
    <r>
      <rPr>
        <b/>
        <sz val="14"/>
        <color rgb="FFFF0000"/>
        <rFont val="Calibri"/>
        <family val="2"/>
        <charset val="204"/>
        <scheme val="minor"/>
      </rPr>
      <t>** (см. сноску ниже):</t>
    </r>
  </si>
  <si>
    <t>Интенсивность по ОСНОВНОМУ маршруту посчитана по минимальному (заведомо заниженному) коэффициенту эквивалентного пробега (как будто везде асфальт) (так как изначально было понятно что и так скорее всего пройдет).
В итоге интенсивность посчитана как (573 км маршрут * 0,8 (коэффициент за асфальт) + 0 за ЛП) * 10 дней номинальная протяженность / 11 дней фактическая протяженность * 500 км номинальная протяженность.
Даже при таком подсчете получается коэффициент 0,83, и даже с этим коэффициентом маршрут проходит.</t>
  </si>
  <si>
    <t>КС по ЗАПАСНОМУ маршруту 17,9 считаю допустимой, так как были заданы одновременно сразу несколько из худших условий:
- что пришлось отказаться от целых 5 препятствий относительно основного маршрута
- что набор оставшихся препятствий получился максимально невыгодным
- что количество баллов за оставшиеся препятствия осталось на минимальном уровне (нигде не встал разбитый асфальт вместо хорошего, разбитая грунтовка вместо хорошей, ничего не проехалось по мокрому - крайне малореальный вариант развития событий)
- что набралась только минимальная протяженность маршрута 500 км.
При прохождении маршрута считаю допустимым ориентироваться на такой или аналогичный по набору препятствий вариант как на минимальный.</t>
  </si>
  <si>
    <r>
      <rPr>
        <b/>
        <sz val="14"/>
        <color rgb="FFFF0000"/>
        <rFont val="Calibri"/>
        <family val="2"/>
        <charset val="204"/>
        <scheme val="minor"/>
      </rPr>
      <t>ОСНОВНОЙ</t>
    </r>
    <r>
      <rPr>
        <b/>
        <sz val="14"/>
        <color theme="1"/>
        <rFont val="Calibri"/>
        <family val="2"/>
        <charset val="204"/>
        <scheme val="minor"/>
      </rPr>
      <t xml:space="preserve"> МАРШРУТ</t>
    </r>
  </si>
  <si>
    <r>
      <t>МИНИМАЛЬНЫЙ НАБОР ПРЕПЯТСТВИЙ (</t>
    </r>
    <r>
      <rPr>
        <b/>
        <sz val="14"/>
        <color rgb="FFFF0000"/>
        <rFont val="Calibri"/>
        <family val="2"/>
        <charset val="204"/>
        <scheme val="minor"/>
      </rPr>
      <t>ЗАПАСНОЙ</t>
    </r>
    <r>
      <rPr>
        <b/>
        <sz val="14"/>
        <color theme="1"/>
        <rFont val="Calibri"/>
        <family val="2"/>
        <charset val="204"/>
        <scheme val="minor"/>
      </rPr>
      <t xml:space="preserve"> вариант маршрута)</t>
    </r>
  </si>
  <si>
    <t>траверс от с.Татев до г.Горис</t>
  </si>
  <si>
    <t>траверс вдоль р.Воротан от с.Воротнаван до с.Татев</t>
  </si>
  <si>
    <t>КС по ЗАПАСНОМУ маршруту 18,358746 считаю допустимой, так как были заданы одновременно сразу несколько из худших условий:
- что пришлось отказаться от целых 5 препятствий относительно основного маршрута
- что набор оставшихся препятствий получился максимально невыгодным
- что количество баллов за оставшиеся препятствия осталось на минимальном уровне (нигде не встал разбитый асфальт вместо хорошего, разбитая грунтовка вместо хорошей, ничего не проехалось по мокрому - крайне малореальный вариант развития событий)
- что набралась только минимальная протяженность маршрута 500 км.
При прохождении маршрута считаю допустимым ориентироваться на такой или аналогичный по набору препятствий вариант как на минимальный.</t>
  </si>
  <si>
    <r>
      <t>Интенсивность по ОСНОВНОМУ маршруту посчитана по минимальному (заведомо заниженному) коэффициенту эквивалентного пробега (как будто везде асфальт) (так как изначально было понятно что и так скорее всего пройдет).
В итоге интенсивность посчитана как (</t>
    </r>
    <r>
      <rPr>
        <b/>
        <sz val="11"/>
        <color rgb="FF00B050"/>
        <rFont val="Calibri"/>
        <family val="2"/>
        <charset val="204"/>
        <scheme val="minor"/>
      </rPr>
      <t>565</t>
    </r>
    <r>
      <rPr>
        <b/>
        <sz val="11"/>
        <color rgb="FFFF0000"/>
        <rFont val="Calibri"/>
        <family val="2"/>
        <charset val="204"/>
        <scheme val="minor"/>
      </rPr>
      <t xml:space="preserve"> км маршрут * 0,8 (коэффициент за асфальт) + 0 за ЛП) * 10 дней номинальная протяженность / 11 дней фактическая протяженность * 500 км номинальная протяженность.
Даже при таком подсчете получается коэффициент 0,83, и даже с этим коэффициентом маршрут проходит.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</si>
</sst>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14"/>
      <color theme="5" tint="-0.249977111117893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0" fontId="5" fillId="5" borderId="0" xfId="0" applyFont="1" applyFill="1" applyAlignment="1"/>
    <xf numFmtId="0" fontId="5" fillId="6" borderId="0" xfId="0" applyFont="1" applyFill="1"/>
    <xf numFmtId="0" fontId="10" fillId="6" borderId="0" xfId="0" applyFont="1" applyFill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topLeftCell="A7" workbookViewId="0">
      <selection activeCell="E15" sqref="E15"/>
    </sheetView>
  </sheetViews>
  <sheetFormatPr defaultRowHeight="15" x14ac:dyDescent="0.25"/>
  <cols>
    <col min="1" max="1" width="22.5703125" style="1" customWidth="1"/>
    <col min="2" max="2" width="53.7109375" bestFit="1" customWidth="1"/>
    <col min="3" max="3" width="15" style="1" customWidth="1"/>
    <col min="4" max="5" width="9.140625" style="1"/>
    <col min="6" max="6" width="12.140625" style="1" customWidth="1"/>
    <col min="7" max="7" width="5.7109375" customWidth="1"/>
    <col min="8" max="8" width="22.28515625" customWidth="1"/>
    <col min="9" max="9" width="55.85546875" bestFit="1" customWidth="1"/>
    <col min="10" max="10" width="14.5703125" customWidth="1"/>
    <col min="11" max="12" width="10.7109375" customWidth="1"/>
    <col min="13" max="13" width="12.140625" customWidth="1"/>
    <col min="14" max="14" width="14.28515625" customWidth="1"/>
    <col min="15" max="15" width="14.140625" customWidth="1"/>
    <col min="16" max="16" width="15.42578125" customWidth="1"/>
  </cols>
  <sheetData>
    <row r="1" spans="1:16" ht="18.75" x14ac:dyDescent="0.3">
      <c r="A1" s="42" t="s">
        <v>50</v>
      </c>
      <c r="B1" s="42"/>
      <c r="C1" s="42"/>
      <c r="D1" s="42"/>
      <c r="E1" s="42"/>
      <c r="F1" s="42"/>
      <c r="H1" s="42" t="s">
        <v>51</v>
      </c>
      <c r="I1" s="42"/>
      <c r="J1" s="42"/>
      <c r="K1" s="42"/>
      <c r="L1" s="42"/>
      <c r="M1" s="42"/>
      <c r="N1" s="42"/>
      <c r="O1" s="42"/>
      <c r="P1" s="42"/>
    </row>
    <row r="2" spans="1:16" s="2" customFormat="1" ht="45" x14ac:dyDescent="0.25">
      <c r="A2" s="5" t="s">
        <v>0</v>
      </c>
      <c r="B2" s="6" t="s">
        <v>24</v>
      </c>
      <c r="C2" s="5" t="s">
        <v>3</v>
      </c>
      <c r="D2" s="6" t="s">
        <v>4</v>
      </c>
      <c r="E2" s="6" t="s">
        <v>5</v>
      </c>
      <c r="F2" s="6" t="s">
        <v>6</v>
      </c>
      <c r="H2" s="5" t="s">
        <v>0</v>
      </c>
      <c r="I2" s="6" t="s">
        <v>24</v>
      </c>
      <c r="J2" s="5" t="s">
        <v>3</v>
      </c>
      <c r="K2" s="6" t="s">
        <v>4</v>
      </c>
      <c r="L2" s="6" t="s">
        <v>5</v>
      </c>
      <c r="M2" s="6" t="s">
        <v>6</v>
      </c>
      <c r="N2" s="5" t="s">
        <v>27</v>
      </c>
      <c r="O2" s="5" t="s">
        <v>28</v>
      </c>
      <c r="P2" s="5" t="s">
        <v>29</v>
      </c>
    </row>
    <row r="3" spans="1:16" x14ac:dyDescent="0.25">
      <c r="A3" s="7">
        <v>1</v>
      </c>
      <c r="B3" s="8" t="s">
        <v>1</v>
      </c>
      <c r="C3" s="7" t="s">
        <v>2</v>
      </c>
      <c r="D3" s="7">
        <v>1</v>
      </c>
      <c r="E3" s="9">
        <v>1.66</v>
      </c>
      <c r="F3" s="7">
        <v>2.08</v>
      </c>
      <c r="G3" s="2"/>
      <c r="H3" s="7">
        <v>1</v>
      </c>
      <c r="I3" s="8" t="s">
        <v>1</v>
      </c>
      <c r="J3" s="7" t="s">
        <v>2</v>
      </c>
      <c r="K3" s="7">
        <v>1</v>
      </c>
      <c r="L3" s="9">
        <v>1.66</v>
      </c>
      <c r="M3" s="7">
        <v>2.08</v>
      </c>
      <c r="N3" s="7"/>
      <c r="O3" s="7"/>
      <c r="P3" s="7"/>
    </row>
    <row r="4" spans="1:16" x14ac:dyDescent="0.25">
      <c r="A4" s="10">
        <v>2</v>
      </c>
      <c r="B4" s="11" t="s">
        <v>7</v>
      </c>
      <c r="C4" s="10" t="s">
        <v>19</v>
      </c>
      <c r="D4" s="10">
        <v>2</v>
      </c>
      <c r="E4" s="10">
        <v>2.25</v>
      </c>
      <c r="F4" s="10">
        <v>2.81</v>
      </c>
      <c r="G4" s="2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A5" s="12">
        <v>3</v>
      </c>
      <c r="B5" s="13" t="s">
        <v>8</v>
      </c>
      <c r="C5" s="12" t="s">
        <v>2</v>
      </c>
      <c r="D5" s="12">
        <v>3</v>
      </c>
      <c r="E5" s="12">
        <v>4.3600000000000003</v>
      </c>
      <c r="F5" s="12">
        <v>5.09</v>
      </c>
      <c r="G5" s="2"/>
      <c r="H5" s="12">
        <v>2</v>
      </c>
      <c r="I5" s="13" t="s">
        <v>8</v>
      </c>
      <c r="J5" s="12" t="s">
        <v>2</v>
      </c>
      <c r="K5" s="12">
        <v>3</v>
      </c>
      <c r="L5" s="12">
        <v>4.3600000000000003</v>
      </c>
      <c r="M5" s="12">
        <v>5.09</v>
      </c>
      <c r="N5" s="12">
        <v>9.1</v>
      </c>
      <c r="O5" s="12">
        <v>10</v>
      </c>
      <c r="P5" s="12"/>
    </row>
    <row r="6" spans="1:16" x14ac:dyDescent="0.25">
      <c r="A6" s="12">
        <v>4</v>
      </c>
      <c r="B6" s="13" t="s">
        <v>9</v>
      </c>
      <c r="C6" s="12" t="s">
        <v>2</v>
      </c>
      <c r="D6" s="12">
        <v>3</v>
      </c>
      <c r="E6" s="12">
        <v>4.24</v>
      </c>
      <c r="F6" s="12">
        <v>4.96</v>
      </c>
      <c r="G6" s="2"/>
      <c r="H6" s="12">
        <v>3</v>
      </c>
      <c r="I6" s="13" t="s">
        <v>9</v>
      </c>
      <c r="J6" s="12" t="s">
        <v>2</v>
      </c>
      <c r="K6" s="12">
        <v>3</v>
      </c>
      <c r="L6" s="12">
        <v>4.24</v>
      </c>
      <c r="M6" s="12">
        <v>4.96</v>
      </c>
      <c r="N6" s="12">
        <v>14.4</v>
      </c>
      <c r="O6" s="12">
        <v>8.4</v>
      </c>
      <c r="P6" s="12">
        <v>3.7</v>
      </c>
    </row>
    <row r="7" spans="1:16" x14ac:dyDescent="0.25">
      <c r="A7" s="12">
        <v>5</v>
      </c>
      <c r="B7" s="13" t="s">
        <v>10</v>
      </c>
      <c r="C7" s="12" t="s">
        <v>19</v>
      </c>
      <c r="D7" s="12">
        <v>3</v>
      </c>
      <c r="E7" s="12">
        <v>4.3099999999999996</v>
      </c>
      <c r="F7" s="12">
        <v>5.54</v>
      </c>
      <c r="G7" s="2"/>
      <c r="H7" s="10">
        <v>4</v>
      </c>
      <c r="I7" s="11" t="s">
        <v>25</v>
      </c>
      <c r="J7" s="10" t="s">
        <v>2</v>
      </c>
      <c r="K7" s="10">
        <v>2</v>
      </c>
      <c r="L7" s="10">
        <v>2.86</v>
      </c>
      <c r="M7" s="10">
        <v>3.57</v>
      </c>
      <c r="N7" s="10"/>
      <c r="O7" s="10"/>
      <c r="P7" s="10"/>
    </row>
    <row r="8" spans="1:16" x14ac:dyDescent="0.25">
      <c r="A8" s="10">
        <v>6</v>
      </c>
      <c r="B8" s="11" t="s">
        <v>11</v>
      </c>
      <c r="C8" s="10" t="s">
        <v>19</v>
      </c>
      <c r="D8" s="10">
        <v>2</v>
      </c>
      <c r="E8" s="10">
        <v>2.79</v>
      </c>
      <c r="F8" s="10">
        <v>3.49</v>
      </c>
      <c r="G8" s="2"/>
      <c r="H8" s="15"/>
      <c r="I8" s="16"/>
      <c r="J8" s="15"/>
      <c r="K8" s="15"/>
      <c r="L8" s="15"/>
      <c r="M8" s="15"/>
      <c r="N8" s="15"/>
      <c r="O8" s="15"/>
      <c r="P8" s="15"/>
    </row>
    <row r="9" spans="1:16" x14ac:dyDescent="0.25">
      <c r="A9" s="7">
        <v>7</v>
      </c>
      <c r="B9" s="8" t="s">
        <v>12</v>
      </c>
      <c r="C9" s="7" t="s">
        <v>19</v>
      </c>
      <c r="D9" s="7">
        <v>1</v>
      </c>
      <c r="E9" s="7">
        <v>1.6</v>
      </c>
      <c r="F9" s="7">
        <v>2</v>
      </c>
      <c r="G9" s="2"/>
      <c r="H9" s="15"/>
      <c r="I9" s="16"/>
      <c r="J9" s="15"/>
      <c r="K9" s="15"/>
      <c r="L9" s="15"/>
      <c r="M9" s="15"/>
      <c r="N9" s="15"/>
      <c r="O9" s="15"/>
      <c r="P9" s="15"/>
    </row>
    <row r="10" spans="1:16" x14ac:dyDescent="0.25">
      <c r="A10" s="10">
        <v>8</v>
      </c>
      <c r="B10" s="11" t="s">
        <v>13</v>
      </c>
      <c r="C10" s="10" t="s">
        <v>19</v>
      </c>
      <c r="D10" s="10">
        <v>2</v>
      </c>
      <c r="E10" s="10">
        <v>3.13</v>
      </c>
      <c r="F10" s="10">
        <v>3.91</v>
      </c>
      <c r="G10" s="2"/>
      <c r="H10" s="15"/>
      <c r="I10" s="16"/>
      <c r="J10" s="15"/>
      <c r="K10" s="15"/>
      <c r="L10" s="15"/>
      <c r="M10" s="15"/>
      <c r="N10" s="15"/>
      <c r="O10" s="15"/>
      <c r="P10" s="15"/>
    </row>
    <row r="11" spans="1:16" x14ac:dyDescent="0.25">
      <c r="A11" s="10">
        <v>9</v>
      </c>
      <c r="B11" s="11" t="s">
        <v>14</v>
      </c>
      <c r="C11" s="10" t="s">
        <v>19</v>
      </c>
      <c r="D11" s="10">
        <v>2</v>
      </c>
      <c r="E11" s="10">
        <v>2.02</v>
      </c>
      <c r="F11" s="10">
        <v>2.5299999999999998</v>
      </c>
      <c r="G11" s="2"/>
      <c r="H11" s="10">
        <v>5</v>
      </c>
      <c r="I11" s="11" t="s">
        <v>14</v>
      </c>
      <c r="J11" s="10" t="s">
        <v>19</v>
      </c>
      <c r="K11" s="10">
        <v>2</v>
      </c>
      <c r="L11" s="10">
        <v>2.02</v>
      </c>
      <c r="M11" s="10">
        <v>2.5299999999999998</v>
      </c>
      <c r="N11" s="10"/>
      <c r="O11" s="10"/>
      <c r="P11" s="10"/>
    </row>
    <row r="12" spans="1:16" x14ac:dyDescent="0.25">
      <c r="A12" s="10">
        <v>10</v>
      </c>
      <c r="B12" s="11" t="s">
        <v>15</v>
      </c>
      <c r="C12" s="10" t="s">
        <v>19</v>
      </c>
      <c r="D12" s="10">
        <v>2</v>
      </c>
      <c r="E12" s="10">
        <v>3.05</v>
      </c>
      <c r="F12" s="10">
        <v>3.81</v>
      </c>
      <c r="G12" s="2"/>
      <c r="H12" s="10">
        <v>6</v>
      </c>
      <c r="I12" s="11" t="s">
        <v>15</v>
      </c>
      <c r="J12" s="10" t="s">
        <v>19</v>
      </c>
      <c r="K12" s="10">
        <v>2</v>
      </c>
      <c r="L12" s="10">
        <v>3.05</v>
      </c>
      <c r="M12" s="10">
        <v>3.81</v>
      </c>
      <c r="N12" s="10"/>
      <c r="O12" s="10"/>
      <c r="P12" s="10"/>
    </row>
    <row r="13" spans="1:16" x14ac:dyDescent="0.25">
      <c r="A13" s="12">
        <v>11</v>
      </c>
      <c r="B13" s="13" t="s">
        <v>16</v>
      </c>
      <c r="C13" s="12" t="s">
        <v>19</v>
      </c>
      <c r="D13" s="12">
        <v>3</v>
      </c>
      <c r="E13" s="12">
        <v>5.5</v>
      </c>
      <c r="F13" s="12">
        <v>7.08</v>
      </c>
      <c r="H13" s="15"/>
      <c r="I13" s="16"/>
      <c r="J13" s="15"/>
      <c r="K13" s="15"/>
      <c r="L13" s="15"/>
      <c r="M13" s="15"/>
      <c r="N13" s="15"/>
      <c r="O13" s="15"/>
      <c r="P13" s="15"/>
    </row>
    <row r="14" spans="1:16" x14ac:dyDescent="0.25">
      <c r="A14" s="12">
        <v>12</v>
      </c>
      <c r="B14" s="13" t="s">
        <v>17</v>
      </c>
      <c r="C14" s="12" t="s">
        <v>19</v>
      </c>
      <c r="D14" s="12">
        <v>3</v>
      </c>
      <c r="E14" s="12">
        <v>4.0599999999999996</v>
      </c>
      <c r="F14" s="12">
        <v>5.08</v>
      </c>
      <c r="H14" s="12">
        <v>7</v>
      </c>
      <c r="I14" s="13" t="s">
        <v>17</v>
      </c>
      <c r="J14" s="12" t="s">
        <v>19</v>
      </c>
      <c r="K14" s="12">
        <v>3</v>
      </c>
      <c r="L14" s="12">
        <v>4.0599999999999996</v>
      </c>
      <c r="M14" s="12">
        <v>5.08</v>
      </c>
      <c r="N14" s="12"/>
      <c r="O14" s="12"/>
      <c r="P14" s="12"/>
    </row>
    <row r="15" spans="1:16" x14ac:dyDescent="0.25">
      <c r="A15" s="10">
        <v>13</v>
      </c>
      <c r="B15" s="11" t="s">
        <v>18</v>
      </c>
      <c r="C15" s="10" t="s">
        <v>19</v>
      </c>
      <c r="D15" s="10">
        <v>2</v>
      </c>
      <c r="E15" s="10">
        <v>3.64</v>
      </c>
      <c r="F15" s="10">
        <v>4.3600000000000003</v>
      </c>
      <c r="H15" s="10">
        <v>8</v>
      </c>
      <c r="I15" s="11" t="s">
        <v>18</v>
      </c>
      <c r="J15" s="10" t="s">
        <v>19</v>
      </c>
      <c r="K15" s="10">
        <v>2</v>
      </c>
      <c r="L15" s="10">
        <v>3.64</v>
      </c>
      <c r="M15" s="10">
        <v>4.3600000000000003</v>
      </c>
      <c r="N15" s="10">
        <v>16.7</v>
      </c>
      <c r="O15" s="10"/>
      <c r="P15" s="10"/>
    </row>
    <row r="16" spans="1:16" x14ac:dyDescent="0.25">
      <c r="A16" s="12">
        <v>14</v>
      </c>
      <c r="B16" s="13" t="s">
        <v>20</v>
      </c>
      <c r="C16" s="12" t="s">
        <v>2</v>
      </c>
      <c r="D16" s="12">
        <v>3</v>
      </c>
      <c r="E16" s="12">
        <v>4.8499999999999996</v>
      </c>
      <c r="F16" s="12">
        <v>5.86</v>
      </c>
      <c r="H16" s="12">
        <v>9</v>
      </c>
      <c r="I16" s="13" t="s">
        <v>20</v>
      </c>
      <c r="J16" s="12" t="s">
        <v>2</v>
      </c>
      <c r="K16" s="12">
        <v>3</v>
      </c>
      <c r="L16" s="12">
        <v>4.8499999999999996</v>
      </c>
      <c r="M16" s="12">
        <v>5.86</v>
      </c>
      <c r="N16" s="12">
        <v>23</v>
      </c>
      <c r="O16" s="12"/>
      <c r="P16" s="12"/>
    </row>
    <row r="17" spans="1:16" x14ac:dyDescent="0.25">
      <c r="A17" s="10">
        <v>15</v>
      </c>
      <c r="B17" s="11" t="s">
        <v>21</v>
      </c>
      <c r="C17" s="10" t="s">
        <v>2</v>
      </c>
      <c r="D17" s="10">
        <v>2</v>
      </c>
      <c r="E17" s="10">
        <v>2.1</v>
      </c>
      <c r="F17" s="10">
        <v>2.63</v>
      </c>
      <c r="H17" s="10">
        <v>10</v>
      </c>
      <c r="I17" s="11" t="s">
        <v>21</v>
      </c>
      <c r="J17" s="10" t="s">
        <v>2</v>
      </c>
      <c r="K17" s="10">
        <v>2</v>
      </c>
      <c r="L17" s="10">
        <v>2.1</v>
      </c>
      <c r="M17" s="10">
        <v>2.63</v>
      </c>
      <c r="N17" s="10"/>
      <c r="O17" s="10"/>
      <c r="P17" s="10"/>
    </row>
    <row r="18" spans="1:16" ht="18.75" x14ac:dyDescent="0.3">
      <c r="N18" s="23">
        <f>SUM(N3:N17)</f>
        <v>63.2</v>
      </c>
      <c r="O18" s="23">
        <f t="shared" ref="O18:P18" si="0">SUM(O3:O17)</f>
        <v>18.399999999999999</v>
      </c>
      <c r="P18" s="23">
        <f t="shared" si="0"/>
        <v>3.7</v>
      </c>
    </row>
    <row r="19" spans="1:16" x14ac:dyDescent="0.25">
      <c r="H19" s="43" t="s">
        <v>35</v>
      </c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N20" s="1"/>
      <c r="O20" s="1"/>
      <c r="P20" s="1"/>
    </row>
    <row r="21" spans="1:16" x14ac:dyDescent="0.25">
      <c r="C21" s="4" t="s">
        <v>22</v>
      </c>
      <c r="D21" s="6" t="s">
        <v>4</v>
      </c>
      <c r="E21" s="6" t="s">
        <v>5</v>
      </c>
      <c r="F21" s="17" t="s">
        <v>23</v>
      </c>
      <c r="J21" s="4" t="s">
        <v>22</v>
      </c>
      <c r="K21" s="6" t="s">
        <v>4</v>
      </c>
      <c r="L21" s="6" t="s">
        <v>5</v>
      </c>
      <c r="M21" s="17" t="s">
        <v>23</v>
      </c>
    </row>
    <row r="22" spans="1:16" x14ac:dyDescent="0.25">
      <c r="D22" s="18">
        <v>1</v>
      </c>
      <c r="E22" s="19">
        <f>E3+E9</f>
        <v>3.26</v>
      </c>
      <c r="F22" s="18">
        <v>3</v>
      </c>
      <c r="J22" s="1"/>
      <c r="K22" s="18">
        <v>1</v>
      </c>
      <c r="L22" s="19">
        <f>L3+L9</f>
        <v>1.66</v>
      </c>
      <c r="M22" s="19">
        <v>3</v>
      </c>
      <c r="N22" t="s">
        <v>26</v>
      </c>
    </row>
    <row r="23" spans="1:16" x14ac:dyDescent="0.25">
      <c r="D23" s="18">
        <v>2</v>
      </c>
      <c r="E23" s="18">
        <f>E4+E8+E10+E11+E12+E15+E17</f>
        <v>18.98</v>
      </c>
      <c r="F23" s="18">
        <v>7</v>
      </c>
      <c r="J23" s="1"/>
      <c r="K23" s="18">
        <v>2</v>
      </c>
      <c r="L23" s="18">
        <f>L7+L11+L12+L15++L17</f>
        <v>13.67</v>
      </c>
      <c r="M23" s="18">
        <v>7</v>
      </c>
    </row>
    <row r="24" spans="1:16" x14ac:dyDescent="0.25">
      <c r="D24" s="18">
        <v>3</v>
      </c>
      <c r="E24" s="18">
        <f>E5+E6+E7+E13+E14+E16</f>
        <v>27.32</v>
      </c>
      <c r="F24" s="18">
        <v>24</v>
      </c>
      <c r="J24" s="1"/>
      <c r="K24" s="18">
        <v>3</v>
      </c>
      <c r="L24" s="18">
        <f>L5+L6+L14+L16</f>
        <v>17.509999999999998</v>
      </c>
      <c r="M24" s="18">
        <f>L24</f>
        <v>17.509999999999998</v>
      </c>
    </row>
    <row r="25" spans="1:16" x14ac:dyDescent="0.25">
      <c r="B25" s="22" t="s">
        <v>40</v>
      </c>
      <c r="C25" s="4">
        <f>F25</f>
        <v>34</v>
      </c>
      <c r="D25" s="4"/>
      <c r="E25" s="26">
        <f>SUM(E22:E24)</f>
        <v>49.56</v>
      </c>
      <c r="F25" s="4">
        <f>SUM(F22:F24)</f>
        <v>34</v>
      </c>
      <c r="I25" s="22" t="s">
        <v>40</v>
      </c>
      <c r="J25" s="4">
        <f>M25</f>
        <v>27.509999999999998</v>
      </c>
      <c r="K25" s="1"/>
      <c r="L25" s="26">
        <f>SUM(L22:L24)</f>
        <v>32.839999999999996</v>
      </c>
      <c r="M25" s="4">
        <f>SUM(M22:M24)</f>
        <v>27.509999999999998</v>
      </c>
    </row>
    <row r="26" spans="1:16" x14ac:dyDescent="0.25">
      <c r="B26" s="22"/>
      <c r="C26" s="4"/>
      <c r="D26" s="4"/>
      <c r="E26" s="4"/>
      <c r="F26" s="4"/>
    </row>
    <row r="27" spans="1:16" x14ac:dyDescent="0.25">
      <c r="B27" s="27" t="s">
        <v>41</v>
      </c>
      <c r="C27" s="4"/>
      <c r="D27" s="4"/>
      <c r="E27" s="4"/>
      <c r="F27" s="4">
        <v>573</v>
      </c>
      <c r="I27" s="27" t="s">
        <v>41</v>
      </c>
      <c r="J27" s="1"/>
      <c r="K27" s="1"/>
      <c r="L27" s="1"/>
      <c r="M27" s="20">
        <v>500</v>
      </c>
      <c r="N27" s="21" t="s">
        <v>45</v>
      </c>
    </row>
    <row r="28" spans="1:16" x14ac:dyDescent="0.25">
      <c r="B28" s="22"/>
      <c r="C28" s="4"/>
      <c r="D28" s="4"/>
      <c r="E28" s="4"/>
      <c r="F28" s="4"/>
      <c r="I28" s="22" t="s">
        <v>43</v>
      </c>
      <c r="J28" s="22"/>
      <c r="K28" s="22"/>
      <c r="L28" s="22"/>
      <c r="M28" s="3">
        <f>M27-N18-O18-P18</f>
        <v>414.70000000000005</v>
      </c>
      <c r="N28" s="4">
        <f>N18</f>
        <v>63.2</v>
      </c>
      <c r="O28" s="4">
        <f t="shared" ref="O28:P28" si="1">O18</f>
        <v>18.399999999999999</v>
      </c>
      <c r="P28" s="4">
        <f t="shared" si="1"/>
        <v>3.7</v>
      </c>
    </row>
    <row r="29" spans="1:16" ht="15" customHeight="1" x14ac:dyDescent="0.25">
      <c r="B29" s="22"/>
      <c r="C29" s="4"/>
      <c r="D29" s="4"/>
      <c r="E29" s="4"/>
      <c r="F29" s="4"/>
      <c r="I29" s="44" t="s">
        <v>44</v>
      </c>
      <c r="J29" s="44"/>
      <c r="K29" s="44"/>
      <c r="M29" t="s">
        <v>30</v>
      </c>
      <c r="N29" t="s">
        <v>31</v>
      </c>
      <c r="O29" t="s">
        <v>32</v>
      </c>
      <c r="P29" t="s">
        <v>33</v>
      </c>
    </row>
    <row r="30" spans="1:16" x14ac:dyDescent="0.25">
      <c r="B30" s="22"/>
      <c r="C30" s="4"/>
      <c r="D30" s="4"/>
      <c r="E30" s="4"/>
      <c r="F30" s="4"/>
      <c r="I30" s="44"/>
      <c r="J30" s="44"/>
      <c r="K30" s="44"/>
      <c r="L30" t="s">
        <v>36</v>
      </c>
      <c r="M30">
        <f>M28/M27</f>
        <v>0.82940000000000014</v>
      </c>
      <c r="N30">
        <f>N28/M27</f>
        <v>0.12640000000000001</v>
      </c>
      <c r="O30">
        <f>O28/M27</f>
        <v>3.6799999999999999E-2</v>
      </c>
      <c r="P30">
        <f>P28/M27</f>
        <v>7.4000000000000003E-3</v>
      </c>
    </row>
    <row r="31" spans="1:16" x14ac:dyDescent="0.25">
      <c r="B31" s="22"/>
      <c r="C31" s="4"/>
      <c r="D31" s="4"/>
      <c r="E31" s="4"/>
      <c r="F31" s="4"/>
      <c r="I31" s="44"/>
      <c r="J31" s="44"/>
      <c r="K31" s="44"/>
      <c r="L31" t="s">
        <v>34</v>
      </c>
      <c r="M31">
        <v>0.8</v>
      </c>
      <c r="N31">
        <v>1</v>
      </c>
      <c r="O31">
        <v>1.2</v>
      </c>
      <c r="P31">
        <v>1.5</v>
      </c>
    </row>
    <row r="32" spans="1:16" ht="18.75" x14ac:dyDescent="0.3">
      <c r="B32" s="31" t="s">
        <v>46</v>
      </c>
      <c r="C32" s="28">
        <v>0.83</v>
      </c>
      <c r="D32" s="4"/>
      <c r="E32" s="4"/>
      <c r="F32" s="4"/>
      <c r="I32" s="25" t="s">
        <v>39</v>
      </c>
      <c r="J32" s="4">
        <f>L32</f>
        <v>0.84518000000000015</v>
      </c>
      <c r="K32" s="25"/>
      <c r="L32" s="24">
        <f>SUM(M32:P32)</f>
        <v>0.84518000000000015</v>
      </c>
      <c r="M32">
        <f>M30*M31</f>
        <v>0.66352000000000011</v>
      </c>
      <c r="N32">
        <f t="shared" ref="N32:P32" si="2">N30*N31</f>
        <v>0.12640000000000001</v>
      </c>
      <c r="O32">
        <f t="shared" si="2"/>
        <v>4.4159999999999998E-2</v>
      </c>
      <c r="P32">
        <f t="shared" si="2"/>
        <v>1.11E-2</v>
      </c>
    </row>
    <row r="33" spans="1:13" x14ac:dyDescent="0.25">
      <c r="B33" s="22"/>
      <c r="C33" s="4"/>
      <c r="D33" s="4"/>
      <c r="E33" s="4"/>
      <c r="F33" s="4"/>
    </row>
    <row r="34" spans="1:13" x14ac:dyDescent="0.25">
      <c r="B34" s="22"/>
      <c r="C34" s="4"/>
      <c r="D34" s="4"/>
      <c r="E34" s="4"/>
      <c r="F34" s="4"/>
    </row>
    <row r="35" spans="1:13" x14ac:dyDescent="0.25">
      <c r="B35" s="22" t="s">
        <v>38</v>
      </c>
      <c r="C35" s="4">
        <v>0.77</v>
      </c>
      <c r="D35" s="4"/>
      <c r="E35" s="4"/>
      <c r="F35" s="4"/>
      <c r="I35" s="22" t="s">
        <v>38</v>
      </c>
      <c r="J35" s="4">
        <v>0.77</v>
      </c>
    </row>
    <row r="36" spans="1:13" ht="106.5" customHeight="1" x14ac:dyDescent="0.25">
      <c r="A36" s="45" t="s">
        <v>37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8" spans="1:13" s="24" customFormat="1" ht="18.75" x14ac:dyDescent="0.3">
      <c r="A38" s="29"/>
      <c r="B38" s="32" t="s">
        <v>47</v>
      </c>
      <c r="C38" s="30">
        <f>C25*C32*C35</f>
        <v>21.729399999999998</v>
      </c>
      <c r="D38" s="29"/>
      <c r="E38" s="29"/>
      <c r="F38" s="29"/>
      <c r="I38" s="33" t="s">
        <v>42</v>
      </c>
      <c r="J38" s="34">
        <f>J25*J32*J35</f>
        <v>17.903194386000003</v>
      </c>
    </row>
    <row r="40" spans="1:13" ht="123" customHeight="1" x14ac:dyDescent="0.25">
      <c r="A40" s="38" t="s">
        <v>48</v>
      </c>
      <c r="B40" s="39"/>
      <c r="C40" s="39"/>
      <c r="D40" s="39"/>
      <c r="E40" s="39"/>
      <c r="F40" s="39"/>
      <c r="H40" s="40" t="s">
        <v>49</v>
      </c>
      <c r="I40" s="41"/>
      <c r="J40" s="41"/>
      <c r="K40" s="41"/>
      <c r="L40" s="41"/>
      <c r="M40" s="41"/>
    </row>
  </sheetData>
  <mergeCells count="7">
    <mergeCell ref="A40:F40"/>
    <mergeCell ref="H40:M40"/>
    <mergeCell ref="A1:F1"/>
    <mergeCell ref="H1:P1"/>
    <mergeCell ref="H19:P19"/>
    <mergeCell ref="I29:K31"/>
    <mergeCell ref="A36:M3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tabSelected="1" topLeftCell="B1" workbookViewId="0">
      <selection activeCell="F27" sqref="F27"/>
    </sheetView>
  </sheetViews>
  <sheetFormatPr defaultRowHeight="15" x14ac:dyDescent="0.25"/>
  <cols>
    <col min="1" max="1" width="22.5703125" style="1" customWidth="1"/>
    <col min="2" max="2" width="53.7109375" bestFit="1" customWidth="1"/>
    <col min="3" max="3" width="15" style="1" customWidth="1"/>
    <col min="4" max="5" width="9.140625" style="1"/>
    <col min="6" max="6" width="12.140625" style="1" customWidth="1"/>
    <col min="7" max="7" width="5.7109375" customWidth="1"/>
    <col min="8" max="8" width="22.28515625" customWidth="1"/>
    <col min="9" max="9" width="55.85546875" bestFit="1" customWidth="1"/>
    <col min="10" max="10" width="14.5703125" customWidth="1"/>
    <col min="11" max="12" width="10.7109375" customWidth="1"/>
    <col min="13" max="13" width="12.140625" customWidth="1"/>
    <col min="14" max="14" width="14.28515625" customWidth="1"/>
    <col min="15" max="15" width="14.140625" customWidth="1"/>
    <col min="16" max="16" width="15.42578125" customWidth="1"/>
  </cols>
  <sheetData>
    <row r="1" spans="1:16" ht="18.75" x14ac:dyDescent="0.3">
      <c r="A1" s="42" t="s">
        <v>50</v>
      </c>
      <c r="B1" s="42"/>
      <c r="C1" s="42"/>
      <c r="D1" s="42"/>
      <c r="E1" s="42"/>
      <c r="F1" s="42"/>
      <c r="H1" s="42" t="s">
        <v>51</v>
      </c>
      <c r="I1" s="42"/>
      <c r="J1" s="42"/>
      <c r="K1" s="42"/>
      <c r="L1" s="42"/>
      <c r="M1" s="42"/>
      <c r="N1" s="42"/>
      <c r="O1" s="42"/>
      <c r="P1" s="42"/>
    </row>
    <row r="2" spans="1:16" s="2" customFormat="1" ht="45" x14ac:dyDescent="0.25">
      <c r="A2" s="5" t="s">
        <v>0</v>
      </c>
      <c r="B2" s="6" t="s">
        <v>24</v>
      </c>
      <c r="C2" s="5" t="s">
        <v>3</v>
      </c>
      <c r="D2" s="6" t="s">
        <v>4</v>
      </c>
      <c r="E2" s="6" t="s">
        <v>5</v>
      </c>
      <c r="F2" s="6" t="s">
        <v>6</v>
      </c>
      <c r="H2" s="5" t="s">
        <v>0</v>
      </c>
      <c r="I2" s="6" t="s">
        <v>24</v>
      </c>
      <c r="J2" s="5" t="s">
        <v>3</v>
      </c>
      <c r="K2" s="6" t="s">
        <v>4</v>
      </c>
      <c r="L2" s="6" t="s">
        <v>5</v>
      </c>
      <c r="M2" s="6" t="s">
        <v>6</v>
      </c>
      <c r="N2" s="5" t="s">
        <v>27</v>
      </c>
      <c r="O2" s="5" t="s">
        <v>28</v>
      </c>
      <c r="P2" s="5" t="s">
        <v>29</v>
      </c>
    </row>
    <row r="3" spans="1:16" x14ac:dyDescent="0.25">
      <c r="A3" s="7">
        <v>1</v>
      </c>
      <c r="B3" s="8" t="s">
        <v>1</v>
      </c>
      <c r="C3" s="7" t="s">
        <v>2</v>
      </c>
      <c r="D3" s="7">
        <v>1</v>
      </c>
      <c r="E3" s="9">
        <v>1.66</v>
      </c>
      <c r="F3" s="7">
        <v>2.08</v>
      </c>
      <c r="G3" s="2"/>
      <c r="H3" s="7">
        <v>1</v>
      </c>
      <c r="I3" s="8" t="s">
        <v>1</v>
      </c>
      <c r="J3" s="7" t="s">
        <v>2</v>
      </c>
      <c r="K3" s="7">
        <v>1</v>
      </c>
      <c r="L3" s="9">
        <v>1.66</v>
      </c>
      <c r="M3" s="7">
        <v>2.08</v>
      </c>
      <c r="N3" s="7"/>
      <c r="O3" s="7"/>
      <c r="P3" s="7"/>
    </row>
    <row r="4" spans="1:16" x14ac:dyDescent="0.25">
      <c r="A4" s="10">
        <v>2</v>
      </c>
      <c r="B4" s="11" t="s">
        <v>7</v>
      </c>
      <c r="C4" s="10" t="s">
        <v>19</v>
      </c>
      <c r="D4" s="10">
        <v>2</v>
      </c>
      <c r="E4" s="10">
        <v>2.25</v>
      </c>
      <c r="F4" s="10">
        <v>2.81</v>
      </c>
      <c r="G4" s="2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A5" s="12">
        <v>3</v>
      </c>
      <c r="B5" s="13" t="s">
        <v>8</v>
      </c>
      <c r="C5" s="12" t="s">
        <v>2</v>
      </c>
      <c r="D5" s="12">
        <v>3</v>
      </c>
      <c r="E5" s="12">
        <v>4.3600000000000003</v>
      </c>
      <c r="F5" s="12">
        <v>5.09</v>
      </c>
      <c r="G5" s="2"/>
      <c r="H5" s="12">
        <v>2</v>
      </c>
      <c r="I5" s="13" t="s">
        <v>8</v>
      </c>
      <c r="J5" s="12" t="s">
        <v>2</v>
      </c>
      <c r="K5" s="12">
        <v>3</v>
      </c>
      <c r="L5" s="12">
        <v>4.3600000000000003</v>
      </c>
      <c r="M5" s="12">
        <v>5.09</v>
      </c>
      <c r="N5" s="12">
        <v>9.1</v>
      </c>
      <c r="O5" s="12">
        <v>10</v>
      </c>
      <c r="P5" s="12"/>
    </row>
    <row r="6" spans="1:16" x14ac:dyDescent="0.25">
      <c r="A6" s="12">
        <v>4</v>
      </c>
      <c r="B6" s="13" t="s">
        <v>9</v>
      </c>
      <c r="C6" s="12" t="s">
        <v>2</v>
      </c>
      <c r="D6" s="12">
        <v>3</v>
      </c>
      <c r="E6" s="12">
        <v>4.24</v>
      </c>
      <c r="F6" s="12">
        <v>4.96</v>
      </c>
      <c r="G6" s="2"/>
      <c r="H6" s="12">
        <v>3</v>
      </c>
      <c r="I6" s="13" t="s">
        <v>9</v>
      </c>
      <c r="J6" s="12" t="s">
        <v>2</v>
      </c>
      <c r="K6" s="12">
        <v>3</v>
      </c>
      <c r="L6" s="12">
        <v>4.24</v>
      </c>
      <c r="M6" s="12">
        <v>4.96</v>
      </c>
      <c r="N6" s="12">
        <v>14.4</v>
      </c>
      <c r="O6" s="12">
        <v>8.4</v>
      </c>
      <c r="P6" s="12">
        <v>3.7</v>
      </c>
    </row>
    <row r="7" spans="1:16" x14ac:dyDescent="0.25">
      <c r="A7" s="12">
        <v>5</v>
      </c>
      <c r="B7" s="13" t="s">
        <v>10</v>
      </c>
      <c r="C7" s="12" t="s">
        <v>19</v>
      </c>
      <c r="D7" s="12">
        <v>3</v>
      </c>
      <c r="E7" s="12">
        <v>4.3099999999999996</v>
      </c>
      <c r="F7" s="12">
        <v>5.54</v>
      </c>
      <c r="G7" s="2"/>
      <c r="H7" s="10">
        <v>4</v>
      </c>
      <c r="I7" s="11" t="s">
        <v>25</v>
      </c>
      <c r="J7" s="10" t="s">
        <v>2</v>
      </c>
      <c r="K7" s="10">
        <v>2</v>
      </c>
      <c r="L7" s="10">
        <v>2.86</v>
      </c>
      <c r="M7" s="10">
        <v>3.57</v>
      </c>
      <c r="N7" s="10"/>
      <c r="O7" s="10"/>
      <c r="P7" s="10"/>
    </row>
    <row r="8" spans="1:16" x14ac:dyDescent="0.25">
      <c r="A8" s="10">
        <v>6</v>
      </c>
      <c r="B8" s="11" t="s">
        <v>11</v>
      </c>
      <c r="C8" s="10" t="s">
        <v>19</v>
      </c>
      <c r="D8" s="10">
        <v>2</v>
      </c>
      <c r="E8" s="10">
        <v>2.79</v>
      </c>
      <c r="F8" s="10">
        <v>3.49</v>
      </c>
      <c r="G8" s="2"/>
      <c r="H8" s="15"/>
      <c r="I8" s="16"/>
      <c r="J8" s="15"/>
      <c r="K8" s="15"/>
      <c r="L8" s="15"/>
      <c r="M8" s="15"/>
      <c r="N8" s="15"/>
      <c r="O8" s="15"/>
      <c r="P8" s="15"/>
    </row>
    <row r="9" spans="1:16" x14ac:dyDescent="0.25">
      <c r="A9" s="7">
        <v>7</v>
      </c>
      <c r="B9" s="8" t="s">
        <v>12</v>
      </c>
      <c r="C9" s="7" t="s">
        <v>19</v>
      </c>
      <c r="D9" s="7">
        <v>1</v>
      </c>
      <c r="E9" s="7">
        <v>1.6</v>
      </c>
      <c r="F9" s="7">
        <v>2</v>
      </c>
      <c r="G9" s="2"/>
      <c r="H9" s="15"/>
      <c r="I9" s="16"/>
      <c r="J9" s="15"/>
      <c r="K9" s="15"/>
      <c r="L9" s="15"/>
      <c r="M9" s="15"/>
      <c r="N9" s="15"/>
      <c r="O9" s="15"/>
      <c r="P9" s="15"/>
    </row>
    <row r="10" spans="1:16" x14ac:dyDescent="0.25">
      <c r="A10" s="10">
        <v>8</v>
      </c>
      <c r="B10" s="11" t="s">
        <v>13</v>
      </c>
      <c r="C10" s="10" t="s">
        <v>19</v>
      </c>
      <c r="D10" s="10">
        <v>2</v>
      </c>
      <c r="E10" s="10">
        <v>3.13</v>
      </c>
      <c r="F10" s="10">
        <v>3.91</v>
      </c>
      <c r="G10" s="2"/>
      <c r="H10" s="15"/>
      <c r="I10" s="16"/>
      <c r="J10" s="15"/>
      <c r="K10" s="15"/>
      <c r="L10" s="15"/>
      <c r="M10" s="15"/>
      <c r="N10" s="15"/>
      <c r="O10" s="15"/>
      <c r="P10" s="15"/>
    </row>
    <row r="11" spans="1:16" x14ac:dyDescent="0.25">
      <c r="A11" s="10">
        <v>9</v>
      </c>
      <c r="B11" s="11" t="s">
        <v>14</v>
      </c>
      <c r="C11" s="10" t="s">
        <v>19</v>
      </c>
      <c r="D11" s="10">
        <v>2</v>
      </c>
      <c r="E11" s="10">
        <v>2.02</v>
      </c>
      <c r="F11" s="10">
        <v>2.5299999999999998</v>
      </c>
      <c r="G11" s="2"/>
      <c r="H11" s="10">
        <v>5</v>
      </c>
      <c r="I11" s="11" t="s">
        <v>14</v>
      </c>
      <c r="J11" s="10" t="s">
        <v>19</v>
      </c>
      <c r="K11" s="10">
        <v>2</v>
      </c>
      <c r="L11" s="10">
        <v>2.02</v>
      </c>
      <c r="M11" s="10">
        <v>2.5299999999999998</v>
      </c>
      <c r="N11" s="10"/>
      <c r="O11" s="10"/>
      <c r="P11" s="10"/>
    </row>
    <row r="12" spans="1:16" x14ac:dyDescent="0.25">
      <c r="A12" s="10">
        <v>10</v>
      </c>
      <c r="B12" s="11" t="s">
        <v>15</v>
      </c>
      <c r="C12" s="10" t="s">
        <v>19</v>
      </c>
      <c r="D12" s="10">
        <v>2</v>
      </c>
      <c r="E12" s="10">
        <v>3.05</v>
      </c>
      <c r="F12" s="10">
        <v>3.81</v>
      </c>
      <c r="G12" s="2"/>
      <c r="H12" s="10">
        <v>6</v>
      </c>
      <c r="I12" s="11" t="s">
        <v>15</v>
      </c>
      <c r="J12" s="10" t="s">
        <v>19</v>
      </c>
      <c r="K12" s="10">
        <v>2</v>
      </c>
      <c r="L12" s="10">
        <v>3.05</v>
      </c>
      <c r="M12" s="10">
        <v>3.81</v>
      </c>
      <c r="N12" s="10"/>
      <c r="O12" s="10"/>
      <c r="P12" s="10"/>
    </row>
    <row r="13" spans="1:16" x14ac:dyDescent="0.25">
      <c r="A13" s="12">
        <v>11</v>
      </c>
      <c r="B13" s="13" t="s">
        <v>16</v>
      </c>
      <c r="C13" s="12" t="s">
        <v>19</v>
      </c>
      <c r="D13" s="12">
        <v>3</v>
      </c>
      <c r="E13" s="36">
        <v>5.0199999999999996</v>
      </c>
      <c r="F13" s="12">
        <v>7.08</v>
      </c>
      <c r="H13" s="15"/>
      <c r="I13" s="16"/>
      <c r="J13" s="15"/>
      <c r="K13" s="15"/>
      <c r="L13" s="15"/>
      <c r="M13" s="15"/>
      <c r="N13" s="15"/>
      <c r="O13" s="15"/>
      <c r="P13" s="15"/>
    </row>
    <row r="14" spans="1:16" x14ac:dyDescent="0.25">
      <c r="A14" s="12">
        <v>12</v>
      </c>
      <c r="B14" s="13" t="s">
        <v>53</v>
      </c>
      <c r="C14" s="12" t="s">
        <v>19</v>
      </c>
      <c r="D14" s="12">
        <v>3</v>
      </c>
      <c r="E14" s="36">
        <v>4.76</v>
      </c>
      <c r="F14" s="12">
        <v>5.08</v>
      </c>
      <c r="H14" s="12">
        <v>7</v>
      </c>
      <c r="I14" s="13" t="s">
        <v>53</v>
      </c>
      <c r="J14" s="12" t="s">
        <v>19</v>
      </c>
      <c r="K14" s="12">
        <v>3</v>
      </c>
      <c r="L14" s="36">
        <v>4.76</v>
      </c>
      <c r="M14" s="12">
        <v>5.08</v>
      </c>
      <c r="N14" s="12"/>
      <c r="O14" s="12"/>
      <c r="P14" s="12"/>
    </row>
    <row r="15" spans="1:16" x14ac:dyDescent="0.25">
      <c r="A15" s="10">
        <v>13</v>
      </c>
      <c r="B15" s="11" t="s">
        <v>52</v>
      </c>
      <c r="C15" s="10" t="s">
        <v>19</v>
      </c>
      <c r="D15" s="10">
        <v>2</v>
      </c>
      <c r="E15" s="37">
        <v>3.86</v>
      </c>
      <c r="F15" s="10">
        <v>4.3600000000000003</v>
      </c>
      <c r="H15" s="10">
        <v>8</v>
      </c>
      <c r="I15" s="11" t="s">
        <v>52</v>
      </c>
      <c r="J15" s="10" t="s">
        <v>19</v>
      </c>
      <c r="K15" s="10">
        <v>2</v>
      </c>
      <c r="L15" s="37">
        <v>3.86</v>
      </c>
      <c r="M15" s="10">
        <v>4.3600000000000003</v>
      </c>
      <c r="N15" s="10">
        <v>16.7</v>
      </c>
      <c r="O15" s="10"/>
      <c r="P15" s="10"/>
    </row>
    <row r="16" spans="1:16" x14ac:dyDescent="0.25">
      <c r="A16" s="12">
        <v>14</v>
      </c>
      <c r="B16" s="13" t="s">
        <v>20</v>
      </c>
      <c r="C16" s="12" t="s">
        <v>2</v>
      </c>
      <c r="D16" s="12">
        <v>3</v>
      </c>
      <c r="E16" s="12">
        <v>4.8499999999999996</v>
      </c>
      <c r="F16" s="12">
        <v>5.86</v>
      </c>
      <c r="H16" s="12">
        <v>9</v>
      </c>
      <c r="I16" s="13" t="s">
        <v>20</v>
      </c>
      <c r="J16" s="12" t="s">
        <v>2</v>
      </c>
      <c r="K16" s="12">
        <v>3</v>
      </c>
      <c r="L16" s="12">
        <v>4.8499999999999996</v>
      </c>
      <c r="M16" s="12">
        <v>5.86</v>
      </c>
      <c r="N16" s="12">
        <v>23</v>
      </c>
      <c r="O16" s="12"/>
      <c r="P16" s="12"/>
    </row>
    <row r="17" spans="1:16" x14ac:dyDescent="0.25">
      <c r="A17" s="10">
        <v>15</v>
      </c>
      <c r="B17" s="11" t="s">
        <v>21</v>
      </c>
      <c r="C17" s="10" t="s">
        <v>2</v>
      </c>
      <c r="D17" s="10">
        <v>2</v>
      </c>
      <c r="E17" s="10">
        <v>2.1</v>
      </c>
      <c r="F17" s="10">
        <v>2.63</v>
      </c>
      <c r="H17" s="10">
        <v>10</v>
      </c>
      <c r="I17" s="11" t="s">
        <v>21</v>
      </c>
      <c r="J17" s="10" t="s">
        <v>2</v>
      </c>
      <c r="K17" s="10">
        <v>2</v>
      </c>
      <c r="L17" s="10">
        <v>2.1</v>
      </c>
      <c r="M17" s="10">
        <v>2.63</v>
      </c>
      <c r="N17" s="10"/>
      <c r="O17" s="10"/>
      <c r="P17" s="10"/>
    </row>
    <row r="18" spans="1:16" ht="18.75" x14ac:dyDescent="0.3">
      <c r="N18" s="23">
        <f>SUM(N3:N17)</f>
        <v>63.2</v>
      </c>
      <c r="O18" s="23">
        <f t="shared" ref="O18:P18" si="0">SUM(O3:O17)</f>
        <v>18.399999999999999</v>
      </c>
      <c r="P18" s="23">
        <f t="shared" si="0"/>
        <v>3.7</v>
      </c>
    </row>
    <row r="19" spans="1:16" x14ac:dyDescent="0.25">
      <c r="H19" s="43" t="s">
        <v>35</v>
      </c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N20" s="1"/>
      <c r="O20" s="1"/>
      <c r="P20" s="1"/>
    </row>
    <row r="21" spans="1:16" x14ac:dyDescent="0.25">
      <c r="C21" s="4" t="s">
        <v>22</v>
      </c>
      <c r="D21" s="6" t="s">
        <v>4</v>
      </c>
      <c r="E21" s="6" t="s">
        <v>5</v>
      </c>
      <c r="F21" s="17" t="s">
        <v>23</v>
      </c>
      <c r="J21" s="4" t="s">
        <v>22</v>
      </c>
      <c r="K21" s="6" t="s">
        <v>4</v>
      </c>
      <c r="L21" s="6" t="s">
        <v>5</v>
      </c>
      <c r="M21" s="17" t="s">
        <v>23</v>
      </c>
    </row>
    <row r="22" spans="1:16" x14ac:dyDescent="0.25">
      <c r="D22" s="18">
        <v>1</v>
      </c>
      <c r="E22" s="19">
        <f>E3+E9</f>
        <v>3.26</v>
      </c>
      <c r="F22" s="18">
        <v>3</v>
      </c>
      <c r="J22" s="1"/>
      <c r="K22" s="18">
        <v>1</v>
      </c>
      <c r="L22" s="19">
        <f>L3+L9</f>
        <v>1.66</v>
      </c>
      <c r="M22" s="19">
        <v>3</v>
      </c>
      <c r="N22" t="s">
        <v>26</v>
      </c>
    </row>
    <row r="23" spans="1:16" x14ac:dyDescent="0.25">
      <c r="D23" s="18">
        <v>2</v>
      </c>
      <c r="E23" s="18">
        <f>E4+E8+E10+E11+E12+E15+E17</f>
        <v>19.2</v>
      </c>
      <c r="F23" s="18">
        <v>7</v>
      </c>
      <c r="J23" s="1"/>
      <c r="K23" s="18">
        <v>2</v>
      </c>
      <c r="L23" s="18">
        <f>L7+L11+L12+L15++L17</f>
        <v>13.889999999999999</v>
      </c>
      <c r="M23" s="18">
        <v>7</v>
      </c>
    </row>
    <row r="24" spans="1:16" x14ac:dyDescent="0.25">
      <c r="D24" s="18">
        <v>3</v>
      </c>
      <c r="E24" s="18">
        <f>E5+E6+E7+E13+E14+E16</f>
        <v>27.54</v>
      </c>
      <c r="F24" s="18">
        <v>24</v>
      </c>
      <c r="J24" s="1"/>
      <c r="K24" s="18">
        <v>3</v>
      </c>
      <c r="L24" s="18">
        <f>L5+L6+L14+L16</f>
        <v>18.21</v>
      </c>
      <c r="M24" s="18">
        <f>L24</f>
        <v>18.21</v>
      </c>
    </row>
    <row r="25" spans="1:16" x14ac:dyDescent="0.25">
      <c r="B25" s="22" t="s">
        <v>40</v>
      </c>
      <c r="C25" s="4">
        <f>F25</f>
        <v>34</v>
      </c>
      <c r="D25" s="4"/>
      <c r="E25" s="26">
        <f>SUM(E22:E24)</f>
        <v>50</v>
      </c>
      <c r="F25" s="4">
        <f>SUM(F22:F24)</f>
        <v>34</v>
      </c>
      <c r="I25" s="22" t="s">
        <v>40</v>
      </c>
      <c r="J25" s="4">
        <f>M25</f>
        <v>28.21</v>
      </c>
      <c r="K25" s="1"/>
      <c r="L25" s="26">
        <f>SUM(L22:L24)</f>
        <v>33.76</v>
      </c>
      <c r="M25" s="4">
        <f>SUM(M22:M24)</f>
        <v>28.21</v>
      </c>
    </row>
    <row r="26" spans="1:16" x14ac:dyDescent="0.25">
      <c r="B26" s="22"/>
      <c r="C26" s="4"/>
      <c r="D26" s="4"/>
      <c r="E26" s="4"/>
      <c r="F26" s="4"/>
    </row>
    <row r="27" spans="1:16" x14ac:dyDescent="0.25">
      <c r="B27" s="27" t="s">
        <v>41</v>
      </c>
      <c r="C27" s="4"/>
      <c r="D27" s="4"/>
      <c r="E27" s="4"/>
      <c r="F27" s="46">
        <f>573-8</f>
        <v>565</v>
      </c>
      <c r="I27" s="27" t="s">
        <v>41</v>
      </c>
      <c r="J27" s="1"/>
      <c r="K27" s="1"/>
      <c r="L27" s="1"/>
      <c r="M27" s="35">
        <v>500</v>
      </c>
      <c r="N27" s="21" t="s">
        <v>45</v>
      </c>
    </row>
    <row r="28" spans="1:16" x14ac:dyDescent="0.25">
      <c r="B28" s="22"/>
      <c r="C28" s="4"/>
      <c r="D28" s="4"/>
      <c r="E28" s="4"/>
      <c r="F28" s="4"/>
      <c r="I28" s="22" t="s">
        <v>43</v>
      </c>
      <c r="J28" s="22"/>
      <c r="K28" s="22"/>
      <c r="L28" s="22"/>
      <c r="M28" s="3">
        <f>M27-N18-O18-P18</f>
        <v>414.70000000000005</v>
      </c>
      <c r="N28" s="4">
        <f>N18</f>
        <v>63.2</v>
      </c>
      <c r="O28" s="4">
        <f t="shared" ref="O28:P28" si="1">O18</f>
        <v>18.399999999999999</v>
      </c>
      <c r="P28" s="4">
        <f t="shared" si="1"/>
        <v>3.7</v>
      </c>
    </row>
    <row r="29" spans="1:16" ht="15" customHeight="1" x14ac:dyDescent="0.25">
      <c r="B29" s="22"/>
      <c r="C29" s="4"/>
      <c r="D29" s="4"/>
      <c r="E29" s="4"/>
      <c r="F29" s="4"/>
      <c r="I29" s="44" t="s">
        <v>44</v>
      </c>
      <c r="J29" s="44"/>
      <c r="K29" s="44"/>
      <c r="M29" t="s">
        <v>30</v>
      </c>
      <c r="N29" t="s">
        <v>31</v>
      </c>
      <c r="O29" t="s">
        <v>32</v>
      </c>
      <c r="P29" t="s">
        <v>33</v>
      </c>
    </row>
    <row r="30" spans="1:16" x14ac:dyDescent="0.25">
      <c r="B30" s="22"/>
      <c r="C30" s="4"/>
      <c r="D30" s="4"/>
      <c r="E30" s="4"/>
      <c r="F30" s="4"/>
      <c r="I30" s="44"/>
      <c r="J30" s="44"/>
      <c r="K30" s="44"/>
      <c r="L30" t="s">
        <v>36</v>
      </c>
      <c r="M30">
        <f>M28/M27</f>
        <v>0.82940000000000014</v>
      </c>
      <c r="N30">
        <f>N28/M27</f>
        <v>0.12640000000000001</v>
      </c>
      <c r="O30">
        <f>O28/M27</f>
        <v>3.6799999999999999E-2</v>
      </c>
      <c r="P30">
        <f>P28/M27</f>
        <v>7.4000000000000003E-3</v>
      </c>
    </row>
    <row r="31" spans="1:16" x14ac:dyDescent="0.25">
      <c r="B31" s="22"/>
      <c r="C31" s="4"/>
      <c r="D31" s="4"/>
      <c r="E31" s="4"/>
      <c r="F31" s="4"/>
      <c r="I31" s="44"/>
      <c r="J31" s="44"/>
      <c r="K31" s="44"/>
      <c r="L31" t="s">
        <v>34</v>
      </c>
      <c r="M31">
        <v>0.8</v>
      </c>
      <c r="N31">
        <v>1</v>
      </c>
      <c r="O31">
        <v>1.2</v>
      </c>
      <c r="P31">
        <v>1.5</v>
      </c>
    </row>
    <row r="32" spans="1:16" ht="18.75" x14ac:dyDescent="0.3">
      <c r="B32" s="31" t="s">
        <v>46</v>
      </c>
      <c r="C32" s="28">
        <v>0.83</v>
      </c>
      <c r="D32" s="4"/>
      <c r="E32" s="4"/>
      <c r="F32" s="4"/>
      <c r="I32" s="25" t="s">
        <v>39</v>
      </c>
      <c r="J32" s="4">
        <f>L32</f>
        <v>0.84518000000000015</v>
      </c>
      <c r="K32" s="25"/>
      <c r="L32" s="24">
        <f>SUM(M32:P32)</f>
        <v>0.84518000000000015</v>
      </c>
      <c r="M32">
        <f>M30*M31</f>
        <v>0.66352000000000011</v>
      </c>
      <c r="N32">
        <f t="shared" ref="N32:P32" si="2">N30*N31</f>
        <v>0.12640000000000001</v>
      </c>
      <c r="O32">
        <f t="shared" si="2"/>
        <v>4.4159999999999998E-2</v>
      </c>
      <c r="P32">
        <f t="shared" si="2"/>
        <v>1.11E-2</v>
      </c>
    </row>
    <row r="33" spans="1:13" x14ac:dyDescent="0.25">
      <c r="B33" s="22"/>
      <c r="C33" s="4"/>
      <c r="D33" s="4"/>
      <c r="E33" s="4"/>
      <c r="F33" s="4"/>
    </row>
    <row r="34" spans="1:13" x14ac:dyDescent="0.25">
      <c r="B34" s="22"/>
      <c r="C34" s="4"/>
      <c r="D34" s="4"/>
      <c r="E34" s="4"/>
      <c r="F34" s="4"/>
    </row>
    <row r="35" spans="1:13" x14ac:dyDescent="0.25">
      <c r="B35" s="22" t="s">
        <v>38</v>
      </c>
      <c r="C35" s="4">
        <v>0.77</v>
      </c>
      <c r="D35" s="4"/>
      <c r="E35" s="4"/>
      <c r="F35" s="4"/>
      <c r="I35" s="22" t="s">
        <v>38</v>
      </c>
      <c r="J35" s="4">
        <v>0.77</v>
      </c>
    </row>
    <row r="36" spans="1:13" ht="106.5" customHeight="1" x14ac:dyDescent="0.25">
      <c r="A36" s="45" t="s">
        <v>37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8" spans="1:13" s="24" customFormat="1" ht="18.75" x14ac:dyDescent="0.3">
      <c r="A38" s="29"/>
      <c r="B38" s="32" t="s">
        <v>47</v>
      </c>
      <c r="C38" s="30">
        <f>C25*C32*C35</f>
        <v>21.729399999999998</v>
      </c>
      <c r="D38" s="29"/>
      <c r="E38" s="29"/>
      <c r="F38" s="29"/>
      <c r="I38" s="33" t="s">
        <v>42</v>
      </c>
      <c r="J38" s="34">
        <f>J25*J32*J35</f>
        <v>18.358746406000005</v>
      </c>
    </row>
    <row r="40" spans="1:13" ht="123" customHeight="1" x14ac:dyDescent="0.25">
      <c r="A40" s="38" t="s">
        <v>55</v>
      </c>
      <c r="B40" s="39"/>
      <c r="C40" s="39"/>
      <c r="D40" s="39"/>
      <c r="E40" s="39"/>
      <c r="F40" s="39"/>
      <c r="H40" s="40" t="s">
        <v>54</v>
      </c>
      <c r="I40" s="41"/>
      <c r="J40" s="41"/>
      <c r="K40" s="41"/>
      <c r="L40" s="41"/>
      <c r="M40" s="41"/>
    </row>
  </sheetData>
  <mergeCells count="7">
    <mergeCell ref="A40:F40"/>
    <mergeCell ref="H40:M40"/>
    <mergeCell ref="A1:F1"/>
    <mergeCell ref="H1:P1"/>
    <mergeCell ref="H19:P19"/>
    <mergeCell ref="I29:K31"/>
    <mergeCell ref="A36:M3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старый расчет</vt:lpstr>
      <vt:lpstr>обновленный расчет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2024-02-19T20:10:44Z</dcterms:created>
  <dcterms:modified xsi:type="dcterms:W3CDTF">2024-03-22T08:12:27Z</dcterms:modified>
</cp:coreProperties>
</file>